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vikhlyantseva\Desktop\Budget and  MCA Templates\"/>
    </mc:Choice>
  </mc:AlternateContent>
  <xr:revisionPtr revIDLastSave="0" documentId="13_ncr:1_{4F3AC797-88F7-481C-8BD2-45FAEFF5066E}" xr6:coauthVersionLast="47" xr6:coauthVersionMax="47" xr10:uidLastSave="{00000000-0000-0000-0000-000000000000}"/>
  <bookViews>
    <workbookView xWindow="57480" yWindow="-120" windowWidth="19440" windowHeight="15000" xr2:uid="{00000000-000D-0000-FFFF-FFFF00000000}"/>
  </bookViews>
  <sheets>
    <sheet name="Tier I" sheetId="4" r:id="rId1"/>
    <sheet name="Tier II" sheetId="5" r:id="rId2"/>
    <sheet name="Tier III" sheetId="6" r:id="rId3"/>
    <sheet name="Data" sheetId="8" state="hidden" r:id="rId4"/>
  </sheets>
  <definedNames>
    <definedName name="_xlnm.Print_Area" localSheetId="0">'Tier I'!$A$1:$O$130</definedName>
    <definedName name="_xlnm.Print_Area" localSheetId="1">'Tier II'!$A$1:$O$131</definedName>
    <definedName name="_xlnm.Print_Area" localSheetId="2">'Tier III'!$A$1:$O$131</definedName>
    <definedName name="Z_23FF601D_B0B8_4E9D_9A47_6921AD55F85A_.wvu.PrintArea" localSheetId="0" hidden="1">'Tier I'!$A$3:$M$75</definedName>
    <definedName name="Z_3537FAB4_CAAE_4F9C_BA86_DFBFC8CECB79_.wvu.PrintArea" localSheetId="0" hidden="1">'Tier I'!$A$3:$M$75</definedName>
    <definedName name="Z_BA09CE31_4E6E_4120_A88E_46060639A086_.wvu.PrintArea" localSheetId="0" hidden="1">'Tier I'!$A$3:$M$75</definedName>
  </definedNames>
  <calcPr calcId="191029"/>
  <customWorkbookViews>
    <customWorkbookView name="Administrator - Personal View" guid="{BA09CE31-4E6E-4120-A88E-46060639A086}" mergeInterval="0" personalView="1" maximized="1" xWindow="1" yWindow="1" windowWidth="1680" windowHeight="829" activeSheetId="1"/>
    <customWorkbookView name="tvikhlyantseva - Personal View" guid="{3537FAB4-CAAE-4F9C-BA86-DFBFC8CECB79}" mergeInterval="0" personalView="1" maximized="1" xWindow="1" yWindow="1" windowWidth="1024" windowHeight="507" activeSheetId="3" showComments="commIndAndComment"/>
    <customWorkbookView name="ereategui - Personal View" guid="{23FF601D-B0B8-4E9D-9A47-6921AD55F85A}" mergeInterval="0" personalView="1" maximized="1" xWindow="1" yWindow="1" windowWidth="1280" windowHeight="832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9" i="6" l="1"/>
  <c r="E119" i="6"/>
  <c r="O119" i="5"/>
  <c r="E119" i="5"/>
  <c r="O118" i="4"/>
  <c r="E118" i="4"/>
  <c r="O119" i="4" l="1"/>
  <c r="E119" i="4"/>
  <c r="O120" i="5"/>
  <c r="E120" i="5"/>
  <c r="O120" i="6"/>
  <c r="E120" i="6"/>
  <c r="J104" i="6"/>
  <c r="H104" i="6"/>
  <c r="J75" i="6"/>
  <c r="K75" i="6"/>
  <c r="J94" i="6"/>
  <c r="K94" i="6"/>
  <c r="J104" i="5"/>
  <c r="H104" i="5"/>
  <c r="J75" i="5"/>
  <c r="K75" i="5"/>
  <c r="J94" i="5"/>
  <c r="L94" i="5" s="1"/>
  <c r="K94" i="5"/>
  <c r="J103" i="4"/>
  <c r="H103" i="4"/>
  <c r="J74" i="4"/>
  <c r="K74" i="4"/>
  <c r="J93" i="4"/>
  <c r="K93" i="4"/>
  <c r="J56" i="6"/>
  <c r="K56" i="6"/>
  <c r="L56" i="6" s="1"/>
  <c r="M56" i="6" s="1"/>
  <c r="N56" i="6" s="1"/>
  <c r="E44" i="6"/>
  <c r="E50" i="6"/>
  <c r="J106" i="6" s="1"/>
  <c r="J57" i="6"/>
  <c r="K57" i="6"/>
  <c r="E54" i="6"/>
  <c r="E56" i="6"/>
  <c r="J107" i="6" s="1"/>
  <c r="J57" i="5"/>
  <c r="K57" i="5"/>
  <c r="J56" i="5"/>
  <c r="K56" i="5"/>
  <c r="L56" i="5" s="1"/>
  <c r="M56" i="5" s="1"/>
  <c r="N56" i="5" s="1"/>
  <c r="C27" i="6"/>
  <c r="G27" i="6"/>
  <c r="C27" i="5"/>
  <c r="G27" i="5"/>
  <c r="C27" i="4"/>
  <c r="G27" i="4"/>
  <c r="O117" i="6"/>
  <c r="O118" i="6"/>
  <c r="O121" i="6"/>
  <c r="O122" i="6"/>
  <c r="O123" i="6"/>
  <c r="O124" i="6"/>
  <c r="O125" i="6"/>
  <c r="O126" i="6"/>
  <c r="O127" i="6"/>
  <c r="O128" i="6"/>
  <c r="O129" i="6"/>
  <c r="O116" i="6"/>
  <c r="E130" i="6"/>
  <c r="E117" i="6"/>
  <c r="E118" i="6"/>
  <c r="E121" i="6"/>
  <c r="E122" i="6"/>
  <c r="E123" i="6"/>
  <c r="E124" i="6"/>
  <c r="E125" i="6"/>
  <c r="E126" i="6"/>
  <c r="E127" i="6"/>
  <c r="E128" i="6"/>
  <c r="E129" i="6"/>
  <c r="E116" i="6"/>
  <c r="A7" i="6"/>
  <c r="A7" i="5"/>
  <c r="K56" i="4"/>
  <c r="K55" i="4"/>
  <c r="A7" i="4"/>
  <c r="O117" i="5"/>
  <c r="O118" i="5"/>
  <c r="O121" i="5"/>
  <c r="O122" i="5"/>
  <c r="O123" i="5"/>
  <c r="O124" i="5"/>
  <c r="O125" i="5"/>
  <c r="O126" i="5"/>
  <c r="O127" i="5"/>
  <c r="O128" i="5"/>
  <c r="O129" i="5"/>
  <c r="O116" i="5"/>
  <c r="E130" i="5"/>
  <c r="E117" i="5"/>
  <c r="E118" i="5"/>
  <c r="E121" i="5"/>
  <c r="E122" i="5"/>
  <c r="E123" i="5"/>
  <c r="E124" i="5"/>
  <c r="E125" i="5"/>
  <c r="E126" i="5"/>
  <c r="E127" i="5"/>
  <c r="E128" i="5"/>
  <c r="E129" i="5"/>
  <c r="E116" i="5"/>
  <c r="E129" i="4"/>
  <c r="E116" i="4"/>
  <c r="E117" i="4"/>
  <c r="E120" i="4"/>
  <c r="E121" i="4"/>
  <c r="E122" i="4"/>
  <c r="E123" i="4"/>
  <c r="E124" i="4"/>
  <c r="E125" i="4"/>
  <c r="E126" i="4"/>
  <c r="E127" i="4"/>
  <c r="E128" i="4"/>
  <c r="E115" i="4"/>
  <c r="O116" i="4"/>
  <c r="O117" i="4"/>
  <c r="O120" i="4"/>
  <c r="O121" i="4"/>
  <c r="O122" i="4"/>
  <c r="O123" i="4"/>
  <c r="O124" i="4"/>
  <c r="O125" i="4"/>
  <c r="O126" i="4"/>
  <c r="O127" i="4"/>
  <c r="O128" i="4"/>
  <c r="O115" i="4"/>
  <c r="E93" i="6"/>
  <c r="E92" i="6"/>
  <c r="E88" i="6"/>
  <c r="E82" i="6"/>
  <c r="E74" i="6"/>
  <c r="E73" i="6"/>
  <c r="E69" i="6"/>
  <c r="E63" i="6"/>
  <c r="E55" i="6"/>
  <c r="E92" i="4"/>
  <c r="E91" i="4"/>
  <c r="E87" i="4"/>
  <c r="E81" i="4"/>
  <c r="E73" i="4"/>
  <c r="E72" i="4"/>
  <c r="E68" i="4"/>
  <c r="F74" i="4" s="1"/>
  <c r="E62" i="4"/>
  <c r="E54" i="4"/>
  <c r="E53" i="4"/>
  <c r="E55" i="4" s="1"/>
  <c r="E43" i="4"/>
  <c r="E49" i="4"/>
  <c r="J105" i="4" s="1"/>
  <c r="J56" i="4"/>
  <c r="L56" i="4"/>
  <c r="M56" i="4" s="1"/>
  <c r="N56" i="4" s="1"/>
  <c r="J55" i="4"/>
  <c r="E93" i="5"/>
  <c r="E92" i="5"/>
  <c r="E88" i="5"/>
  <c r="E82" i="5"/>
  <c r="E74" i="5"/>
  <c r="E73" i="5"/>
  <c r="E69" i="5"/>
  <c r="E63" i="5"/>
  <c r="F75" i="5" s="1"/>
  <c r="J108" i="5" s="1"/>
  <c r="E55" i="5"/>
  <c r="E54" i="5"/>
  <c r="E56" i="5"/>
  <c r="J107" i="5" s="1"/>
  <c r="E44" i="5"/>
  <c r="E50" i="5"/>
  <c r="F57" i="5" s="1"/>
  <c r="K96" i="5" s="1"/>
  <c r="K98" i="5" s="1"/>
  <c r="L57" i="5" l="1"/>
  <c r="M57" i="5" s="1"/>
  <c r="N57" i="5" s="1"/>
  <c r="F93" i="4"/>
  <c r="J108" i="4" s="1"/>
  <c r="F75" i="6"/>
  <c r="J108" i="6" s="1"/>
  <c r="F94" i="5"/>
  <c r="J109" i="5" s="1"/>
  <c r="M94" i="5"/>
  <c r="N94" i="5" s="1"/>
  <c r="L75" i="5"/>
  <c r="F56" i="4"/>
  <c r="K95" i="4" s="1"/>
  <c r="K97" i="4" s="1"/>
  <c r="J106" i="4"/>
  <c r="O56" i="4"/>
  <c r="L55" i="4"/>
  <c r="M55" i="4" s="1"/>
  <c r="N55" i="4" s="1"/>
  <c r="O55" i="4" s="1"/>
  <c r="L95" i="4" s="1"/>
  <c r="L97" i="4" s="1"/>
  <c r="L74" i="4"/>
  <c r="O56" i="5"/>
  <c r="N96" i="5"/>
  <c r="N98" i="5" s="1"/>
  <c r="O57" i="5"/>
  <c r="J106" i="5"/>
  <c r="L75" i="6"/>
  <c r="L57" i="6"/>
  <c r="M57" i="6" s="1"/>
  <c r="N57" i="6" s="1"/>
  <c r="O57" i="6" s="1"/>
  <c r="L94" i="6"/>
  <c r="F94" i="6"/>
  <c r="J109" i="6" s="1"/>
  <c r="O56" i="6"/>
  <c r="L93" i="4"/>
  <c r="J107" i="4"/>
  <c r="N96" i="6"/>
  <c r="N98" i="6" s="1"/>
  <c r="F57" i="6"/>
  <c r="K96" i="6" s="1"/>
  <c r="K98" i="6" s="1"/>
  <c r="N95" i="4" l="1"/>
  <c r="N97" i="4" s="1"/>
  <c r="O94" i="5"/>
  <c r="M94" i="6"/>
  <c r="N94" i="6" s="1"/>
  <c r="O94" i="6" s="1"/>
  <c r="M75" i="6"/>
  <c r="N75" i="6" s="1"/>
  <c r="M93" i="4"/>
  <c r="N93" i="4" s="1"/>
  <c r="O93" i="4" s="1"/>
  <c r="M75" i="5"/>
  <c r="N75" i="5" s="1"/>
  <c r="M74" i="4"/>
  <c r="N74" i="4" s="1"/>
  <c r="L96" i="5"/>
  <c r="L98" i="5" s="1"/>
  <c r="L96" i="6"/>
  <c r="L98" i="6" s="1"/>
  <c r="O75" i="6" l="1"/>
  <c r="G24" i="6"/>
  <c r="N28" i="6"/>
  <c r="O28" i="6" s="1"/>
  <c r="G25" i="6"/>
  <c r="N22" i="6"/>
  <c r="O22" i="6" s="1"/>
  <c r="G26" i="6"/>
  <c r="N26" i="6"/>
  <c r="O26" i="6" s="1"/>
  <c r="N27" i="6"/>
  <c r="O27" i="6" s="1"/>
  <c r="N25" i="6"/>
  <c r="O25" i="6" s="1"/>
  <c r="G22" i="6"/>
  <c r="G23" i="6"/>
  <c r="N23" i="6"/>
  <c r="O23" i="6" s="1"/>
  <c r="N24" i="6"/>
  <c r="O24" i="6" s="1"/>
  <c r="G21" i="6"/>
  <c r="N21" i="6"/>
  <c r="O21" i="6" s="1"/>
  <c r="N29" i="6"/>
  <c r="O29" i="6" s="1"/>
  <c r="O96" i="6"/>
  <c r="O98" i="6" s="1"/>
  <c r="N27" i="5"/>
  <c r="O27" i="5" s="1"/>
  <c r="G21" i="5"/>
  <c r="G22" i="5"/>
  <c r="N26" i="5"/>
  <c r="O26" i="5" s="1"/>
  <c r="N29" i="5"/>
  <c r="O29" i="5" s="1"/>
  <c r="O75" i="5"/>
  <c r="O96" i="5" s="1"/>
  <c r="O98" i="5" s="1"/>
  <c r="G26" i="5"/>
  <c r="N24" i="5"/>
  <c r="O24" i="5" s="1"/>
  <c r="N21" i="5"/>
  <c r="O21" i="5" s="1"/>
  <c r="N22" i="5"/>
  <c r="O22" i="5" s="1"/>
  <c r="N28" i="5"/>
  <c r="O28" i="5" s="1"/>
  <c r="G24" i="5"/>
  <c r="N23" i="5"/>
  <c r="O23" i="5" s="1"/>
  <c r="N25" i="5"/>
  <c r="O25" i="5" s="1"/>
  <c r="G25" i="5"/>
  <c r="G23" i="5"/>
  <c r="N23" i="4"/>
  <c r="O23" i="4" s="1"/>
  <c r="G22" i="4"/>
  <c r="G24" i="4"/>
  <c r="G23" i="4"/>
  <c r="N28" i="4"/>
  <c r="O28" i="4" s="1"/>
  <c r="G25" i="4"/>
  <c r="G26" i="4"/>
  <c r="N27" i="4"/>
  <c r="O27" i="4" s="1"/>
  <c r="N29" i="4"/>
  <c r="O29" i="4" s="1"/>
  <c r="N25" i="4"/>
  <c r="O25" i="4" s="1"/>
  <c r="N26" i="4"/>
  <c r="O26" i="4" s="1"/>
  <c r="O74" i="4"/>
  <c r="O95" i="4" s="1"/>
  <c r="O97" i="4" s="1"/>
  <c r="G21" i="4"/>
  <c r="N22" i="4"/>
  <c r="O22" i="4" s="1"/>
  <c r="N24" i="4"/>
  <c r="O24" i="4" s="1"/>
  <c r="N21" i="4"/>
  <c r="O21" i="4" s="1"/>
  <c r="G28" i="6" l="1"/>
  <c r="G29" i="6" s="1"/>
  <c r="G28" i="5"/>
  <c r="G29" i="5" s="1"/>
  <c r="G28" i="4"/>
  <c r="G29" i="4" s="1"/>
</calcChain>
</file>

<file path=xl/sharedStrings.xml><?xml version="1.0" encoding="utf-8"?>
<sst xmlns="http://schemas.openxmlformats.org/spreadsheetml/2006/main" count="780" uniqueCount="211">
  <si>
    <t>Total CFB</t>
  </si>
  <si>
    <t>Other (Specify)</t>
  </si>
  <si>
    <t>Total</t>
  </si>
  <si>
    <t xml:space="preserve">   *** Total estimated time</t>
  </si>
  <si>
    <t xml:space="preserve">   # of visits</t>
  </si>
  <si>
    <t xml:space="preserve">   Estimated time (in hours) per visit</t>
  </si>
  <si>
    <t xml:space="preserve">      ** Total time for visits</t>
  </si>
  <si>
    <t>Additional time above average visit</t>
  </si>
  <si>
    <t xml:space="preserve">   Informed Consent</t>
  </si>
  <si>
    <t xml:space="preserve">   Procedure time</t>
  </si>
  <si>
    <t xml:space="preserve">     ** Total additional time</t>
  </si>
  <si>
    <t>Telephone /Elect. Corresp. with patients</t>
  </si>
  <si>
    <t>Inflation</t>
  </si>
  <si>
    <t>Total Sal Rate</t>
  </si>
  <si>
    <t>Total Rate</t>
  </si>
  <si>
    <t>Total Work Hours per Study Subject</t>
  </si>
  <si>
    <t> FEDERAL</t>
  </si>
  <si>
    <t>NON-FEDERAL </t>
  </si>
  <si>
    <t>PI:</t>
  </si>
  <si>
    <t>Part-Time</t>
  </si>
  <si>
    <t>Est. Time PI, hr.</t>
  </si>
  <si>
    <t>Est. Time Coord., hr.</t>
  </si>
  <si>
    <t>Est. Time Other., hr.</t>
  </si>
  <si>
    <t>Total Direct Cost</t>
  </si>
  <si>
    <t>Total Administrative Start-up Fee</t>
  </si>
  <si>
    <t>Direct Administrative Start-up Fee</t>
  </si>
  <si>
    <t xml:space="preserve">Visit breakdown </t>
  </si>
  <si>
    <t>&lt;&lt; If not invoicable</t>
  </si>
  <si>
    <t>&lt;&lt; Special procedures, not accounted for as clinical procedures</t>
  </si>
  <si>
    <t>Activity</t>
  </si>
  <si>
    <t>Item</t>
  </si>
  <si>
    <t>Fringe Benefits Rates - Update Annually</t>
  </si>
  <si>
    <t>NOTE: If additional personnel is involved in study activities, additional Data Collection tables and Start-up table columns may need to be inserted. Be mindful of the build-in formulas when inserting.</t>
  </si>
  <si>
    <t xml:space="preserve">UM Research Pharmacy Startup Fee </t>
  </si>
  <si>
    <t xml:space="preserve">JHS Research Pharmacy Startup Fee </t>
  </si>
  <si>
    <t>CTRS Startup Fee</t>
  </si>
  <si>
    <t xml:space="preserve">   Special visits</t>
  </si>
  <si>
    <t xml:space="preserve">   Number of occurrences</t>
  </si>
  <si>
    <t xml:space="preserve">   Average hours per occurrence</t>
  </si>
  <si>
    <t>JHS Clinical Trial Set up Fee (industry)</t>
  </si>
  <si>
    <t>UM Annual Res. Pharm. Maint. Fee</t>
  </si>
  <si>
    <t xml:space="preserve">UM Research Pharmacy Closeout Fee  </t>
  </si>
  <si>
    <t>JHS Annual Res. Pharm. Maint. Fee</t>
  </si>
  <si>
    <t xml:space="preserve">JHS Research Pharmacy Closeout Fee  </t>
  </si>
  <si>
    <t xml:space="preserve">   Screening failures</t>
  </si>
  <si>
    <t xml:space="preserve">   Procedures time</t>
  </si>
  <si>
    <t>Records Retention, 5 - 10 years</t>
  </si>
  <si>
    <t>Records Retention, 11 - 20 years</t>
  </si>
  <si>
    <t>Records Retention, 21+ years</t>
  </si>
  <si>
    <t>Study Documents Translation, per word</t>
  </si>
  <si>
    <t>Direct Cost</t>
  </si>
  <si>
    <t>Items ad Fees</t>
  </si>
  <si>
    <t>Administrative Start-Up - Study Personnel</t>
  </si>
  <si>
    <t>Site Initiation Visit (SIV)</t>
  </si>
  <si>
    <t>Site Close-Out Visit</t>
  </si>
  <si>
    <t xml:space="preserve">Re-Consenting, per re-consenting </t>
  </si>
  <si>
    <t>Total Cost</t>
  </si>
  <si>
    <t>Total Per Subject</t>
  </si>
  <si>
    <t>Other Costs - Study Personnel</t>
  </si>
  <si>
    <t>Other Costs, subject to overhead</t>
  </si>
  <si>
    <t>JHS Chart Review Set up Fee (industry)</t>
  </si>
  <si>
    <t>Study initiation activities (excluding SIV)</t>
  </si>
  <si>
    <t>Monitoring visit, per day</t>
  </si>
  <si>
    <t>FDA not-for-cause Audit Visit, per day</t>
  </si>
  <si>
    <t>&lt;&lt; Includes administrative oversight, not clinical activities</t>
  </si>
  <si>
    <t>Tier I</t>
  </si>
  <si>
    <t>Tier II</t>
  </si>
  <si>
    <t>Tier III</t>
  </si>
  <si>
    <t>Project documents review (Protocol, all regulatory documents, Contract, Budget, Manuals, Investigator Brochure, etc.)</t>
  </si>
  <si>
    <t>Meetings/Calls (Hospital, Pharmacy, Sponsor, collaborating departments, study team)</t>
  </si>
  <si>
    <t>Study-Specific Trainings (as applicable to all study personnel and all modes of training)</t>
  </si>
  <si>
    <r>
      <t xml:space="preserve">Subsequent IRB submissions (amendments, renewals, final report), per submission </t>
    </r>
    <r>
      <rPr>
        <b/>
        <sz val="10"/>
        <rFont val="Lucida Bright"/>
        <family val="1"/>
      </rPr>
      <t>(Local IRB)</t>
    </r>
  </si>
  <si>
    <r>
      <t xml:space="preserve">Subsequent IRB submissions (amendments, renewals, final report), per submission </t>
    </r>
    <r>
      <rPr>
        <b/>
        <sz val="10"/>
        <rFont val="Lucida Bright"/>
        <family val="1"/>
      </rPr>
      <t>(Central IRB</t>
    </r>
    <r>
      <rPr>
        <sz val="10"/>
        <rFont val="Lucida Bright"/>
        <family val="1"/>
      </rPr>
      <t>)</t>
    </r>
  </si>
  <si>
    <r>
      <t xml:space="preserve">Initial IRB submission </t>
    </r>
    <r>
      <rPr>
        <b/>
        <sz val="10"/>
        <rFont val="Lucida Bright"/>
        <family val="1"/>
      </rPr>
      <t>(Central IRB)</t>
    </r>
  </si>
  <si>
    <r>
      <t xml:space="preserve">Initial IRB submission </t>
    </r>
    <r>
      <rPr>
        <b/>
        <sz val="10"/>
        <rFont val="Lucida Bright"/>
        <family val="1"/>
      </rPr>
      <t>(Local IRB)</t>
    </r>
  </si>
  <si>
    <t>IND Reports Processing, per year</t>
  </si>
  <si>
    <t>SAE/AE Reporting, per occurrence</t>
  </si>
  <si>
    <t>Coordinator Standard Hourly Rate</t>
  </si>
  <si>
    <t>Other Standard Hourly  Rate</t>
  </si>
  <si>
    <t>Study-level Non-personnel  Costs (invoicables)</t>
  </si>
  <si>
    <t>Subject-level Personnel  Costs (included in per-subject amount), Subject to Overhead</t>
  </si>
  <si>
    <t>Personnel Time (hrs.) and Costs ($$) per Subject</t>
  </si>
  <si>
    <t>Personnel Time (hrs.) and Costs ($$) per Subject/per Visit, average</t>
  </si>
  <si>
    <t>PI/Co-I</t>
  </si>
  <si>
    <t>Coordinator/Others</t>
  </si>
  <si>
    <t>Visit breakdown (PI)</t>
  </si>
  <si>
    <t xml:space="preserve">     ** Total time PI</t>
  </si>
  <si>
    <t xml:space="preserve">   Number of visits</t>
  </si>
  <si>
    <t xml:space="preserve">   Other specific time</t>
  </si>
  <si>
    <t>Justification for a requested change:</t>
  </si>
  <si>
    <t xml:space="preserve">PI Base Salary </t>
  </si>
  <si>
    <t>&lt;&lt;Enter</t>
  </si>
  <si>
    <t>Standard Hourly Rate PI/Co-PI</t>
  </si>
  <si>
    <t>&lt;&lt; Includes preparation time, visit's none-clinical activities, and data capturing (if no Data Manager, may be increased by up to 70% of time allocated for Data Manager)</t>
  </si>
  <si>
    <t>&lt;&lt; Includes allapplicable non-clinical activities</t>
  </si>
  <si>
    <t>Coordinator:</t>
  </si>
  <si>
    <r>
      <t xml:space="preserve">ATTENTION: </t>
    </r>
    <r>
      <rPr>
        <b/>
        <sz val="12"/>
        <rFont val="Lucida Bright"/>
        <family val="1"/>
      </rPr>
      <t>You can only change values in the cells highlighted in</t>
    </r>
    <r>
      <rPr>
        <b/>
        <sz val="12"/>
        <color rgb="FFFF0000"/>
        <rFont val="Lucida Bright"/>
        <family val="1"/>
      </rPr>
      <t xml:space="preserve"> </t>
    </r>
    <r>
      <rPr>
        <b/>
        <sz val="12"/>
        <color theme="4" tint="-0.249977111117893"/>
        <rFont val="Lucida Bright"/>
        <family val="1"/>
      </rPr>
      <t>BLUE.</t>
    </r>
    <r>
      <rPr>
        <b/>
        <sz val="12"/>
        <color rgb="FFFF0000"/>
        <rFont val="Lucida Bright"/>
        <family val="1"/>
      </rPr>
      <t xml:space="preserve"> </t>
    </r>
    <r>
      <rPr>
        <b/>
        <sz val="12"/>
        <rFont val="Lucida Bright"/>
        <family val="1"/>
      </rPr>
      <t xml:space="preserve">Orignally entered hours </t>
    </r>
    <r>
      <rPr>
        <b/>
        <u/>
        <sz val="12"/>
        <rFont val="Lucida Bright"/>
        <family val="1"/>
      </rPr>
      <t>are standard for the tier</t>
    </r>
    <r>
      <rPr>
        <b/>
        <sz val="12"/>
        <rFont val="Lucida Bright"/>
        <family val="1"/>
      </rPr>
      <t>. Changes should be made in</t>
    </r>
    <r>
      <rPr>
        <b/>
        <sz val="12"/>
        <color rgb="FFFF0000"/>
        <rFont val="Lucida Bright"/>
        <family val="1"/>
      </rPr>
      <t xml:space="preserve"> RED </t>
    </r>
    <r>
      <rPr>
        <b/>
        <sz val="12"/>
        <rFont val="Lucida Bright"/>
        <family val="1"/>
      </rPr>
      <t>and justified.</t>
    </r>
  </si>
  <si>
    <t>Total Cost with F&amp;A</t>
  </si>
  <si>
    <t>PI Annual Base Salary Fixed:</t>
  </si>
  <si>
    <t>Data Collection Per Study Subject - Coordinator/Nurse/Regulatory</t>
  </si>
  <si>
    <t>Coordinator/Nurse/Regulatory Annual Base Salary:</t>
  </si>
  <si>
    <t xml:space="preserve">Data Collection Per Study Subject - PI/Co-I  </t>
  </si>
  <si>
    <t>Justification for a requested change and items marked as "other":</t>
  </si>
  <si>
    <t>Justifications to be provided separately as needed</t>
  </si>
  <si>
    <t>* PIT Phase I – III with sub-sites</t>
  </si>
  <si>
    <t>* Phase I and I/II Trials</t>
  </si>
  <si>
    <t>* Device Trials under IDE</t>
  </si>
  <si>
    <t>Data Collection Per Study Subject - Administrative/Data Management</t>
  </si>
  <si>
    <t>* Phase II and III Trials</t>
  </si>
  <si>
    <t>* PIT Phase I – III without sub-sites</t>
  </si>
  <si>
    <t>* Device Trials under PMA, 510(k)</t>
  </si>
  <si>
    <t xml:space="preserve">Co-I Base Salary </t>
  </si>
  <si>
    <t>&lt;&lt; Includes preparation time, visit's none-clinical activities, and data capturing (if no Data Manager, may be increased by up to 70% of time allocated for Data Management)</t>
  </si>
  <si>
    <t>Data Management/Administrative Annual Base Salary:</t>
  </si>
  <si>
    <t>Standard Costs, subject to F&amp;A Costs</t>
  </si>
  <si>
    <t>Institutional Costs, not a subject to F&amp;A Costs</t>
  </si>
  <si>
    <t>Other Costs, subject to F&amp;A Costs</t>
  </si>
  <si>
    <r>
      <t>* NSR Device Trials</t>
    </r>
    <r>
      <rPr>
        <b/>
        <vertAlign val="superscript"/>
        <sz val="9"/>
        <rFont val="Lucida Bright"/>
        <family val="1"/>
      </rPr>
      <t>1</t>
    </r>
  </si>
  <si>
    <r>
      <t>* Phase IV (Post-Market) Trials</t>
    </r>
    <r>
      <rPr>
        <b/>
        <vertAlign val="superscript"/>
        <sz val="9"/>
        <rFont val="Lucida Bright"/>
        <family val="1"/>
      </rPr>
      <t>1</t>
    </r>
  </si>
  <si>
    <t>PIT - PI-initiated trial</t>
  </si>
  <si>
    <t>IDE - Investigational Device Exemption</t>
  </si>
  <si>
    <t>PMA - Post-market application</t>
  </si>
  <si>
    <t>NSR- Non-significant risk</t>
  </si>
  <si>
    <t>1 - With high-intensity data collection</t>
  </si>
  <si>
    <t>* Registries/Repository studies</t>
  </si>
  <si>
    <t>1 - With low-to-medium-intensity data collection</t>
  </si>
  <si>
    <r>
      <t>* Observational Studies</t>
    </r>
    <r>
      <rPr>
        <b/>
        <vertAlign val="superscript"/>
        <sz val="9"/>
        <rFont val="Lucida Bright"/>
        <family val="1"/>
      </rPr>
      <t>2,3</t>
    </r>
  </si>
  <si>
    <t>Study-level Personnel  Costs (invoicables), Subject to F&amp;A Costs</t>
  </si>
  <si>
    <t>F&amp;A</t>
  </si>
  <si>
    <t>(Department/Division specific and study-specific)</t>
  </si>
  <si>
    <t>Visit breakdown (Co-I)</t>
  </si>
  <si>
    <t xml:space="preserve">     ** Total time Co-I</t>
  </si>
  <si>
    <t>&lt;&lt; Enter per Schedule of Assesments in Protocol</t>
  </si>
  <si>
    <t>Standard 1.5 Hours.</t>
  </si>
  <si>
    <t>Standard 4.5 Hours.</t>
  </si>
  <si>
    <t>&lt;&lt; Enter number of visits Co-I is involved in</t>
  </si>
  <si>
    <t>Standard 1 Hour.</t>
  </si>
  <si>
    <t>Standard   1 Hour.</t>
  </si>
  <si>
    <t>Standard    2.5 Hours.</t>
  </si>
  <si>
    <t>Standard 0.75 Hours.</t>
  </si>
  <si>
    <t>Standard 3.5 Hours.</t>
  </si>
  <si>
    <t>Standard 2 Hours.</t>
  </si>
  <si>
    <t>Standard 0.5 Hours.</t>
  </si>
  <si>
    <t>Standard 0.25 Hours.</t>
  </si>
  <si>
    <t>Standard    2 Hours.</t>
  </si>
  <si>
    <t>Standard    1 Hour.</t>
  </si>
  <si>
    <t>&lt;&lt; Variable</t>
  </si>
  <si>
    <t>Co/Sub-PI:</t>
  </si>
  <si>
    <t>Other personnel:</t>
  </si>
  <si>
    <t>Study eProst#</t>
  </si>
  <si>
    <t>Study location:</t>
  </si>
  <si>
    <t>Pharmacy location:</t>
  </si>
  <si>
    <t>Payment to study subjects:</t>
  </si>
  <si>
    <r>
      <t xml:space="preserve"># of Subjects </t>
    </r>
    <r>
      <rPr>
        <b/>
        <sz val="12"/>
        <color rgb="FFFF0000"/>
        <rFont val="Lucida Bright"/>
        <family val="1"/>
      </rPr>
      <t>(can't be blank)</t>
    </r>
  </si>
  <si>
    <t>Do not merge cells below!</t>
  </si>
  <si>
    <t>Protocol Title:</t>
  </si>
  <si>
    <t>Attachment B: Industry Clinical Trial Budget Template (Non-Procedural) Tier I</t>
  </si>
  <si>
    <t>Attachment B: Industry Clinical Trial Budget Template (Non-Procedural) Tier II</t>
  </si>
  <si>
    <t>Attachment B: Industry Clinical Trial Budget Template (Non-Procedural) Tier III</t>
  </si>
  <si>
    <t>Department-Specific Fixed Start-Up Fee</t>
  </si>
  <si>
    <t>External IRB Administrative Fee</t>
  </si>
  <si>
    <t>Legend</t>
  </si>
  <si>
    <t>Free-text field</t>
  </si>
  <si>
    <t>Standard values. Changes are not recommended. Changes more than 10% require justification.</t>
  </si>
  <si>
    <t>Treatment and follow-up period, up to:</t>
  </si>
  <si>
    <t>Department: (pick below)      I                      V</t>
  </si>
  <si>
    <t>Inflation Rate:</t>
  </si>
  <si>
    <t>Department XXX</t>
  </si>
  <si>
    <t>Fee</t>
  </si>
  <si>
    <t>53.5% Ind Res</t>
  </si>
  <si>
    <t>53.5% Gov.</t>
  </si>
  <si>
    <t>See Tier I  --&gt;</t>
  </si>
  <si>
    <t>Staff</t>
  </si>
  <si>
    <t xml:space="preserve">IRB Initial Review Fee </t>
  </si>
  <si>
    <t>UM IRB as Central, Continuing Review, per site</t>
  </si>
  <si>
    <t>Complion Set-up Fee</t>
  </si>
  <si>
    <t>Working hours, annual</t>
  </si>
  <si>
    <t>Length of study, month</t>
  </si>
  <si>
    <t>Projected Effort (based on the study length and enrollment)</t>
  </si>
  <si>
    <t xml:space="preserve">Study Length, month: </t>
  </si>
  <si>
    <t xml:space="preserve">Enrollment: </t>
  </si>
  <si>
    <t>PI</t>
  </si>
  <si>
    <t>Co-I</t>
  </si>
  <si>
    <t>Coordinator</t>
  </si>
  <si>
    <t>Data Manager/Other</t>
  </si>
  <si>
    <r>
      <t xml:space="preserve">2 - Observational studies are the ones with subjects </t>
    </r>
    <r>
      <rPr>
        <b/>
        <u/>
        <sz val="8"/>
        <rFont val="Lucida Bright"/>
        <family val="1"/>
      </rPr>
      <t>not</t>
    </r>
    <r>
      <rPr>
        <b/>
        <sz val="8"/>
        <rFont val="Lucida Bright"/>
        <family val="1"/>
      </rPr>
      <t xml:space="preserve"> prospectively assigned to an</t>
    </r>
    <r>
      <rPr>
        <b/>
        <u/>
        <sz val="8"/>
        <rFont val="Lucida Bright"/>
        <family val="1"/>
      </rPr>
      <t xml:space="preserve"> intervention</t>
    </r>
  </si>
  <si>
    <r>
      <t xml:space="preserve">3 - Include Extesnion/Rollover studies </t>
    </r>
    <r>
      <rPr>
        <b/>
        <u/>
        <sz val="8"/>
        <rFont val="Lucida Bright"/>
        <family val="1"/>
      </rPr>
      <t>without intervention</t>
    </r>
    <r>
      <rPr>
        <b/>
        <sz val="8"/>
        <rFont val="Lucida Bright"/>
        <family val="1"/>
      </rPr>
      <t>. Extension/Rollover Studies with intervention will fall within the same tier as original trial</t>
    </r>
  </si>
  <si>
    <t>Department: (pick below)                   I                      V</t>
  </si>
  <si>
    <t>Use 5%</t>
  </si>
  <si>
    <t>Use 10%</t>
  </si>
  <si>
    <t>4 - 7 years</t>
  </si>
  <si>
    <t>8 - 10 years</t>
  </si>
  <si>
    <t>Up to 3 yrs.</t>
  </si>
  <si>
    <t>Your discr.</t>
  </si>
  <si>
    <t>Over 10 yrs.</t>
  </si>
  <si>
    <r>
      <t> </t>
    </r>
    <r>
      <rPr>
        <b/>
        <sz val="10"/>
        <color indexed="17"/>
        <rFont val="Lucida Bright"/>
        <family val="1"/>
      </rPr>
      <t>FY 23</t>
    </r>
  </si>
  <si>
    <t>Regular Faculty and Post Docs</t>
  </si>
  <si>
    <t>Clinical Faculty and Staff Phys.</t>
  </si>
  <si>
    <t>Use 8%</t>
  </si>
  <si>
    <t>Initial CRIS Fee</t>
  </si>
  <si>
    <t>Amendment CRIS Fee, per amendment</t>
  </si>
  <si>
    <t>Feasibility Review Fee</t>
  </si>
  <si>
    <t>IRB Continuing Review Fee</t>
  </si>
  <si>
    <t>IRB Modification and Continuing Review Fee</t>
  </si>
  <si>
    <t>IRB Request for modification</t>
  </si>
  <si>
    <t>IRB Final Review</t>
  </si>
  <si>
    <t>UM IRB as Central IRB, Initial Review, per site</t>
  </si>
  <si>
    <t>CTRS Annual Mantenance Fee</t>
  </si>
  <si>
    <t>36% Ind. CT</t>
  </si>
  <si>
    <t>Indicates standard values. May be changed as needed within 10-15%.</t>
  </si>
  <si>
    <t>Values to be entered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</si>
</sst>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</numFmts>
  <fonts count="33">
    <font>
      <sz val="10"/>
      <name val="Arial"/>
    </font>
    <font>
      <sz val="10"/>
      <name val="Arial"/>
      <family val="2"/>
    </font>
    <font>
      <sz val="9"/>
      <name val="Geneva"/>
    </font>
    <font>
      <sz val="10"/>
      <name val="Geneva"/>
    </font>
    <font>
      <sz val="10"/>
      <name val="Lucida Bright"/>
      <family val="1"/>
    </font>
    <font>
      <b/>
      <sz val="10"/>
      <name val="Lucida Bright"/>
      <family val="1"/>
    </font>
    <font>
      <b/>
      <u/>
      <sz val="10"/>
      <name val="Lucida Bright"/>
      <family val="1"/>
    </font>
    <font>
      <b/>
      <sz val="12"/>
      <name val="Lucida Bright"/>
      <family val="1"/>
    </font>
    <font>
      <b/>
      <u/>
      <sz val="14"/>
      <name val="Lucida Bright"/>
      <family val="1"/>
    </font>
    <font>
      <sz val="10"/>
      <color indexed="10"/>
      <name val="Lucida Bright"/>
      <family val="1"/>
    </font>
    <font>
      <b/>
      <sz val="10"/>
      <color indexed="17"/>
      <name val="Lucida Bright"/>
      <family val="1"/>
    </font>
    <font>
      <sz val="10"/>
      <color indexed="46"/>
      <name val="Lucida Bright"/>
      <family val="1"/>
    </font>
    <font>
      <sz val="12"/>
      <name val="Lucida Bright"/>
      <family val="1"/>
    </font>
    <font>
      <sz val="10"/>
      <color rgb="FFFF0000"/>
      <name val="Lucida Bright"/>
      <family val="1"/>
    </font>
    <font>
      <b/>
      <sz val="14"/>
      <name val="Lucida Bright"/>
      <family val="1"/>
    </font>
    <font>
      <b/>
      <sz val="16"/>
      <name val="Lucida Bright"/>
      <family val="1"/>
    </font>
    <font>
      <sz val="10"/>
      <name val="Arial"/>
      <family val="2"/>
    </font>
    <font>
      <sz val="9"/>
      <name val="Lucida Bright"/>
      <family val="1"/>
    </font>
    <font>
      <b/>
      <sz val="12"/>
      <color rgb="FFFF0000"/>
      <name val="Lucida Bright"/>
      <family val="1"/>
    </font>
    <font>
      <b/>
      <sz val="12"/>
      <color theme="4" tint="-0.249977111117893"/>
      <name val="Lucida Bright"/>
      <family val="1"/>
    </font>
    <font>
      <b/>
      <u/>
      <sz val="12"/>
      <name val="Lucida Bright"/>
      <family val="1"/>
    </font>
    <font>
      <b/>
      <sz val="10"/>
      <color rgb="FFFF0000"/>
      <name val="Lucida Bright"/>
      <family val="1"/>
    </font>
    <font>
      <b/>
      <sz val="10"/>
      <color rgb="FF0070C0"/>
      <name val="Lucida Bright"/>
      <family val="1"/>
    </font>
    <font>
      <sz val="10"/>
      <color rgb="FF0070C0"/>
      <name val="Lucida Bright"/>
      <family val="1"/>
    </font>
    <font>
      <b/>
      <sz val="9"/>
      <name val="Lucida Bright"/>
      <family val="1"/>
    </font>
    <font>
      <b/>
      <vertAlign val="superscript"/>
      <sz val="9"/>
      <name val="Lucida Bright"/>
      <family val="1"/>
    </font>
    <font>
      <b/>
      <sz val="10"/>
      <color indexed="10"/>
      <name val="Lucida Bright"/>
      <family val="1"/>
    </font>
    <font>
      <b/>
      <sz val="9"/>
      <color rgb="FFFF0000"/>
      <name val="Lucida Bright"/>
      <family val="1"/>
    </font>
    <font>
      <b/>
      <sz val="11"/>
      <name val="Lucida Bright"/>
      <family val="1"/>
    </font>
    <font>
      <b/>
      <sz val="13"/>
      <name val="Lucida Bright"/>
      <family val="1"/>
    </font>
    <font>
      <sz val="13"/>
      <name val="Lucida Bright"/>
      <family val="1"/>
    </font>
    <font>
      <b/>
      <sz val="8"/>
      <name val="Lucida Bright"/>
      <family val="1"/>
    </font>
    <font>
      <b/>
      <u/>
      <sz val="8"/>
      <name val="Lucida Bright"/>
      <family val="1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442">
    <xf numFmtId="0" fontId="0" fillId="0" borderId="0" xfId="0"/>
    <xf numFmtId="0" fontId="4" fillId="0" borderId="0" xfId="4" applyFont="1"/>
    <xf numFmtId="0" fontId="5" fillId="0" borderId="0" xfId="4" applyFont="1"/>
    <xf numFmtId="0" fontId="4" fillId="0" borderId="0" xfId="4" applyFont="1" applyAlignment="1">
      <alignment horizontal="right"/>
    </xf>
    <xf numFmtId="0" fontId="4" fillId="5" borderId="0" xfId="4" applyFont="1" applyFill="1"/>
    <xf numFmtId="0" fontId="4" fillId="0" borderId="1" xfId="4" applyFont="1" applyBorder="1"/>
    <xf numFmtId="0" fontId="5" fillId="3" borderId="0" xfId="4" applyFont="1" applyFill="1"/>
    <xf numFmtId="0" fontId="4" fillId="0" borderId="0" xfId="4" applyFont="1" applyAlignment="1">
      <alignment wrapText="1"/>
    </xf>
    <xf numFmtId="0" fontId="6" fillId="0" borderId="0" xfId="4" applyFont="1"/>
    <xf numFmtId="0" fontId="9" fillId="0" borderId="0" xfId="4" applyFont="1"/>
    <xf numFmtId="0" fontId="6" fillId="0" borderId="0" xfId="4" applyFont="1" applyAlignment="1">
      <alignment wrapText="1"/>
    </xf>
    <xf numFmtId="0" fontId="8" fillId="3" borderId="0" xfId="4" applyFont="1" applyFill="1"/>
    <xf numFmtId="4" fontId="5" fillId="5" borderId="0" xfId="4" applyNumberFormat="1" applyFont="1" applyFill="1"/>
    <xf numFmtId="0" fontId="4" fillId="0" borderId="0" xfId="4" applyFont="1" applyAlignment="1">
      <alignment shrinkToFit="1"/>
    </xf>
    <xf numFmtId="0" fontId="13" fillId="0" borderId="0" xfId="4" applyFont="1"/>
    <xf numFmtId="0" fontId="13" fillId="0" borderId="0" xfId="4" applyFont="1" applyAlignment="1">
      <alignment horizontal="right"/>
    </xf>
    <xf numFmtId="0" fontId="5" fillId="4" borderId="0" xfId="4" applyFont="1" applyFill="1"/>
    <xf numFmtId="0" fontId="5" fillId="5" borderId="0" xfId="4" applyFont="1" applyFill="1"/>
    <xf numFmtId="0" fontId="4" fillId="3" borderId="0" xfId="4" applyFont="1" applyFill="1"/>
    <xf numFmtId="0" fontId="5" fillId="3" borderId="11" xfId="4" applyFont="1" applyFill="1" applyBorder="1" applyAlignment="1">
      <alignment horizontal="center" vertical="center" wrapText="1"/>
    </xf>
    <xf numFmtId="0" fontId="5" fillId="3" borderId="2" xfId="4" applyFont="1" applyFill="1" applyBorder="1"/>
    <xf numFmtId="0" fontId="4" fillId="3" borderId="9" xfId="4" applyFont="1" applyFill="1" applyBorder="1"/>
    <xf numFmtId="0" fontId="4" fillId="3" borderId="3" xfId="4" applyFont="1" applyFill="1" applyBorder="1"/>
    <xf numFmtId="0" fontId="11" fillId="3" borderId="0" xfId="4" applyFont="1" applyFill="1"/>
    <xf numFmtId="4" fontId="5" fillId="3" borderId="11" xfId="4" applyNumberFormat="1" applyFont="1" applyFill="1" applyBorder="1"/>
    <xf numFmtId="0" fontId="7" fillId="5" borderId="0" xfId="4" applyFont="1" applyFill="1"/>
    <xf numFmtId="0" fontId="12" fillId="5" borderId="0" xfId="4" applyFont="1" applyFill="1"/>
    <xf numFmtId="0" fontId="7" fillId="5" borderId="0" xfId="4" applyFont="1" applyFill="1" applyAlignment="1">
      <alignment horizontal="left"/>
    </xf>
    <xf numFmtId="0" fontId="7" fillId="0" borderId="0" xfId="4" applyFont="1" applyAlignment="1">
      <alignment horizontal="left" vertical="center" wrapText="1"/>
    </xf>
    <xf numFmtId="0" fontId="5" fillId="5" borderId="0" xfId="4" applyFont="1" applyFill="1" applyAlignment="1">
      <alignment horizontal="center" vertical="center" wrapText="1"/>
    </xf>
    <xf numFmtId="0" fontId="13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5" fillId="8" borderId="19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left" wrapText="1"/>
    </xf>
    <xf numFmtId="0" fontId="12" fillId="5" borderId="0" xfId="4" applyFont="1" applyFill="1" applyAlignment="1">
      <alignment horizontal="center"/>
    </xf>
    <xf numFmtId="0" fontId="5" fillId="3" borderId="19" xfId="4" applyFont="1" applyFill="1" applyBorder="1" applyAlignment="1">
      <alignment horizontal="center" wrapText="1"/>
    </xf>
    <xf numFmtId="0" fontId="5" fillId="3" borderId="28" xfId="4" applyFont="1" applyFill="1" applyBorder="1" applyAlignment="1">
      <alignment horizontal="center" vertical="center" wrapText="1"/>
    </xf>
    <xf numFmtId="164" fontId="4" fillId="0" borderId="1" xfId="5" applyNumberFormat="1" applyFont="1" applyBorder="1" applyAlignment="1">
      <alignment horizontal="center" vertical="center" wrapText="1"/>
    </xf>
    <xf numFmtId="0" fontId="5" fillId="5" borderId="0" xfId="4" applyFont="1" applyFill="1" applyAlignment="1">
      <alignment horizontal="left" vertical="center"/>
    </xf>
    <xf numFmtId="0" fontId="4" fillId="5" borderId="0" xfId="4" applyFont="1" applyFill="1" applyAlignment="1">
      <alignment horizontal="left"/>
    </xf>
    <xf numFmtId="0" fontId="15" fillId="5" borderId="0" xfId="4" applyFont="1" applyFill="1" applyAlignment="1">
      <alignment horizontal="center"/>
    </xf>
    <xf numFmtId="0" fontId="14" fillId="5" borderId="0" xfId="4" applyFont="1" applyFill="1" applyAlignment="1">
      <alignment vertical="center"/>
    </xf>
    <xf numFmtId="3" fontId="5" fillId="3" borderId="11" xfId="4" applyNumberFormat="1" applyFont="1" applyFill="1" applyBorder="1"/>
    <xf numFmtId="0" fontId="5" fillId="5" borderId="13" xfId="4" applyFont="1" applyFill="1" applyBorder="1"/>
    <xf numFmtId="166" fontId="4" fillId="8" borderId="1" xfId="2" applyNumberFormat="1" applyFont="1" applyFill="1" applyBorder="1"/>
    <xf numFmtId="166" fontId="4" fillId="8" borderId="1" xfId="2" applyNumberFormat="1" applyFont="1" applyFill="1" applyBorder="1" applyAlignment="1">
      <alignment wrapText="1"/>
    </xf>
    <xf numFmtId="165" fontId="4" fillId="3" borderId="1" xfId="4" applyNumberFormat="1" applyFont="1" applyFill="1" applyBorder="1" applyAlignment="1">
      <alignment vertical="center"/>
    </xf>
    <xf numFmtId="165" fontId="4" fillId="3" borderId="22" xfId="4" applyNumberFormat="1" applyFont="1" applyFill="1" applyBorder="1" applyAlignment="1">
      <alignment vertical="center"/>
    </xf>
    <xf numFmtId="44" fontId="4" fillId="8" borderId="22" xfId="2" applyFont="1" applyFill="1" applyBorder="1"/>
    <xf numFmtId="44" fontId="4" fillId="8" borderId="25" xfId="2" applyFont="1" applyFill="1" applyBorder="1"/>
    <xf numFmtId="0" fontId="5" fillId="2" borderId="19" xfId="4" applyFont="1" applyFill="1" applyBorder="1" applyAlignment="1">
      <alignment horizontal="center" vertical="center" wrapText="1"/>
    </xf>
    <xf numFmtId="0" fontId="5" fillId="3" borderId="28" xfId="4" applyFont="1" applyFill="1" applyBorder="1" applyAlignment="1">
      <alignment horizontal="center" wrapText="1"/>
    </xf>
    <xf numFmtId="165" fontId="4" fillId="3" borderId="24" xfId="4" applyNumberFormat="1" applyFont="1" applyFill="1" applyBorder="1"/>
    <xf numFmtId="0" fontId="4" fillId="0" borderId="17" xfId="4" applyFont="1" applyBorder="1"/>
    <xf numFmtId="165" fontId="5" fillId="4" borderId="38" xfId="4" applyNumberFormat="1" applyFont="1" applyFill="1" applyBorder="1"/>
    <xf numFmtId="0" fontId="5" fillId="2" borderId="29" xfId="4" applyFont="1" applyFill="1" applyBorder="1" applyAlignment="1">
      <alignment vertical="center"/>
    </xf>
    <xf numFmtId="0" fontId="5" fillId="2" borderId="30" xfId="4" applyFont="1" applyFill="1" applyBorder="1" applyAlignment="1">
      <alignment vertical="center"/>
    </xf>
    <xf numFmtId="164" fontId="4" fillId="0" borderId="24" xfId="5" applyNumberFormat="1" applyFont="1" applyBorder="1" applyAlignment="1">
      <alignment horizontal="center" vertical="center" wrapText="1"/>
    </xf>
    <xf numFmtId="164" fontId="4" fillId="0" borderId="22" xfId="5" applyNumberFormat="1" applyFont="1" applyBorder="1" applyAlignment="1">
      <alignment horizontal="center" vertical="center" wrapText="1"/>
    </xf>
    <xf numFmtId="164" fontId="4" fillId="0" borderId="25" xfId="5" applyNumberFormat="1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 wrapText="1"/>
    </xf>
    <xf numFmtId="0" fontId="5" fillId="0" borderId="19" xfId="4" applyFont="1" applyBorder="1" applyAlignment="1">
      <alignment horizontal="center" vertical="center" wrapText="1"/>
    </xf>
    <xf numFmtId="0" fontId="5" fillId="0" borderId="28" xfId="4" applyFont="1" applyBorder="1" applyAlignment="1">
      <alignment horizontal="center" vertical="center" wrapText="1"/>
    </xf>
    <xf numFmtId="0" fontId="5" fillId="4" borderId="43" xfId="4" applyFont="1" applyFill="1" applyBorder="1" applyAlignment="1">
      <alignment horizontal="center" vertical="center" wrapText="1"/>
    </xf>
    <xf numFmtId="0" fontId="5" fillId="4" borderId="44" xfId="4" applyFont="1" applyFill="1" applyBorder="1" applyAlignment="1">
      <alignment horizontal="center" vertical="center" wrapText="1"/>
    </xf>
    <xf numFmtId="0" fontId="5" fillId="4" borderId="6" xfId="4" applyFont="1" applyFill="1" applyBorder="1" applyAlignment="1">
      <alignment horizontal="left" vertical="center"/>
    </xf>
    <xf numFmtId="0" fontId="5" fillId="4" borderId="7" xfId="4" applyFont="1" applyFill="1" applyBorder="1" applyAlignment="1">
      <alignment horizontal="left" vertical="center"/>
    </xf>
    <xf numFmtId="0" fontId="5" fillId="4" borderId="42" xfId="4" applyFont="1" applyFill="1" applyBorder="1" applyAlignment="1">
      <alignment horizontal="left" vertical="center"/>
    </xf>
    <xf numFmtId="166" fontId="4" fillId="8" borderId="10" xfId="2" applyNumberFormat="1" applyFont="1" applyFill="1" applyBorder="1"/>
    <xf numFmtId="166" fontId="4" fillId="8" borderId="41" xfId="2" applyNumberFormat="1" applyFont="1" applyFill="1" applyBorder="1"/>
    <xf numFmtId="0" fontId="4" fillId="4" borderId="0" xfId="4" applyFont="1" applyFill="1"/>
    <xf numFmtId="0" fontId="5" fillId="0" borderId="0" xfId="4" applyFont="1" applyAlignment="1">
      <alignment horizontal="center"/>
    </xf>
    <xf numFmtId="2" fontId="5" fillId="11" borderId="11" xfId="4" applyNumberFormat="1" applyFont="1" applyFill="1" applyBorder="1" applyAlignment="1">
      <alignment vertical="center" wrapText="1"/>
    </xf>
    <xf numFmtId="165" fontId="5" fillId="11" borderId="11" xfId="4" applyNumberFormat="1" applyFont="1" applyFill="1" applyBorder="1" applyAlignment="1">
      <alignment horizontal="right" vertical="center" wrapText="1"/>
    </xf>
    <xf numFmtId="44" fontId="5" fillId="5" borderId="0" xfId="2" applyFont="1" applyFill="1" applyBorder="1"/>
    <xf numFmtId="2" fontId="5" fillId="11" borderId="11" xfId="4" applyNumberFormat="1" applyFont="1" applyFill="1" applyBorder="1" applyAlignment="1">
      <alignment horizontal="right" vertical="center" wrapText="1"/>
    </xf>
    <xf numFmtId="5" fontId="5" fillId="11" borderId="11" xfId="2" applyNumberFormat="1" applyFont="1" applyFill="1" applyBorder="1" applyAlignment="1">
      <alignment horizontal="right" vertical="center" wrapText="1"/>
    </xf>
    <xf numFmtId="165" fontId="5" fillId="11" borderId="11" xfId="4" applyNumberFormat="1" applyFont="1" applyFill="1" applyBorder="1" applyAlignment="1">
      <alignment vertical="center" wrapText="1"/>
    </xf>
    <xf numFmtId="0" fontId="4" fillId="11" borderId="0" xfId="4" applyFont="1" applyFill="1" applyAlignment="1">
      <alignment horizontal="center"/>
    </xf>
    <xf numFmtId="0" fontId="4" fillId="11" borderId="0" xfId="4" applyFont="1" applyFill="1"/>
    <xf numFmtId="0" fontId="5" fillId="11" borderId="1" xfId="4" applyFont="1" applyFill="1" applyBorder="1"/>
    <xf numFmtId="0" fontId="5" fillId="11" borderId="12" xfId="4" applyFont="1" applyFill="1" applyBorder="1"/>
    <xf numFmtId="0" fontId="4" fillId="11" borderId="1" xfId="4" applyFont="1" applyFill="1" applyBorder="1"/>
    <xf numFmtId="0" fontId="4" fillId="4" borderId="46" xfId="4" applyFont="1" applyFill="1" applyBorder="1" applyProtection="1">
      <protection locked="0"/>
    </xf>
    <xf numFmtId="0" fontId="5" fillId="11" borderId="11" xfId="4" applyFont="1" applyFill="1" applyBorder="1"/>
    <xf numFmtId="9" fontId="13" fillId="0" borderId="0" xfId="4" applyNumberFormat="1" applyFont="1" applyAlignment="1">
      <alignment horizontal="left"/>
    </xf>
    <xf numFmtId="0" fontId="9" fillId="11" borderId="0" xfId="4" applyFont="1" applyFill="1"/>
    <xf numFmtId="0" fontId="4" fillId="11" borderId="4" xfId="4" applyFont="1" applyFill="1" applyBorder="1"/>
    <xf numFmtId="0" fontId="8" fillId="5" borderId="0" xfId="4" applyFont="1" applyFill="1"/>
    <xf numFmtId="0" fontId="4" fillId="10" borderId="1" xfId="4" applyFont="1" applyFill="1" applyBorder="1" applyProtection="1">
      <protection locked="0"/>
    </xf>
    <xf numFmtId="0" fontId="4" fillId="9" borderId="10" xfId="4" applyFont="1" applyFill="1" applyBorder="1" applyProtection="1">
      <protection locked="0"/>
    </xf>
    <xf numFmtId="0" fontId="4" fillId="9" borderId="5" xfId="4" applyFont="1" applyFill="1" applyBorder="1" applyAlignment="1" applyProtection="1">
      <alignment vertical="center"/>
      <protection locked="0"/>
    </xf>
    <xf numFmtId="0" fontId="4" fillId="9" borderId="10" xfId="4" applyFont="1" applyFill="1" applyBorder="1" applyAlignment="1" applyProtection="1">
      <alignment vertical="center"/>
      <protection locked="0"/>
    </xf>
    <xf numFmtId="0" fontId="4" fillId="9" borderId="23" xfId="4" applyFont="1" applyFill="1" applyBorder="1" applyProtection="1">
      <protection locked="0"/>
    </xf>
    <xf numFmtId="0" fontId="4" fillId="9" borderId="22" xfId="4" applyFont="1" applyFill="1" applyBorder="1" applyProtection="1">
      <protection locked="0"/>
    </xf>
    <xf numFmtId="0" fontId="4" fillId="9" borderId="1" xfId="4" applyFont="1" applyFill="1" applyBorder="1" applyAlignment="1" applyProtection="1">
      <alignment vertical="center"/>
      <protection locked="0"/>
    </xf>
    <xf numFmtId="0" fontId="4" fillId="9" borderId="1" xfId="4" applyFont="1" applyFill="1" applyBorder="1" applyAlignment="1" applyProtection="1">
      <alignment horizontal="center" vertical="center"/>
      <protection locked="0"/>
    </xf>
    <xf numFmtId="0" fontId="4" fillId="9" borderId="3" xfId="4" applyFont="1" applyFill="1" applyBorder="1" applyProtection="1">
      <protection locked="0"/>
    </xf>
    <xf numFmtId="0" fontId="4" fillId="9" borderId="1" xfId="4" applyFont="1" applyFill="1" applyBorder="1" applyProtection="1">
      <protection locked="0"/>
    </xf>
    <xf numFmtId="0" fontId="4" fillId="9" borderId="22" xfId="4" applyFont="1" applyFill="1" applyBorder="1" applyAlignment="1" applyProtection="1">
      <alignment vertical="center"/>
      <protection locked="0"/>
    </xf>
    <xf numFmtId="0" fontId="4" fillId="9" borderId="22" xfId="4" applyFont="1" applyFill="1" applyBorder="1" applyAlignment="1" applyProtection="1">
      <alignment horizontal="center" vertical="center"/>
      <protection locked="0"/>
    </xf>
    <xf numFmtId="0" fontId="4" fillId="9" borderId="27" xfId="4" applyFont="1" applyFill="1" applyBorder="1" applyAlignment="1" applyProtection="1">
      <alignment horizontal="left"/>
      <protection locked="0"/>
    </xf>
    <xf numFmtId="0" fontId="4" fillId="9" borderId="3" xfId="4" applyFont="1" applyFill="1" applyBorder="1" applyAlignment="1" applyProtection="1">
      <alignment horizontal="left"/>
      <protection locked="0"/>
    </xf>
    <xf numFmtId="0" fontId="4" fillId="9" borderId="22" xfId="4" applyFont="1" applyFill="1" applyBorder="1" applyAlignment="1" applyProtection="1">
      <alignment horizontal="right" vertical="center"/>
      <protection locked="0"/>
    </xf>
    <xf numFmtId="0" fontId="4" fillId="10" borderId="24" xfId="4" applyFont="1" applyFill="1" applyBorder="1" applyProtection="1">
      <protection locked="0"/>
    </xf>
    <xf numFmtId="0" fontId="4" fillId="10" borderId="25" xfId="4" applyFont="1" applyFill="1" applyBorder="1" applyProtection="1">
      <protection locked="0"/>
    </xf>
    <xf numFmtId="165" fontId="22" fillId="4" borderId="39" xfId="4" applyNumberFormat="1" applyFont="1" applyFill="1" applyBorder="1"/>
    <xf numFmtId="165" fontId="22" fillId="4" borderId="24" xfId="4" applyNumberFormat="1" applyFont="1" applyFill="1" applyBorder="1" applyAlignment="1">
      <alignment horizontal="center" vertical="center"/>
    </xf>
    <xf numFmtId="0" fontId="4" fillId="10" borderId="10" xfId="4" applyFont="1" applyFill="1" applyBorder="1" applyProtection="1">
      <protection locked="0"/>
    </xf>
    <xf numFmtId="0" fontId="4" fillId="10" borderId="12" xfId="4" applyFont="1" applyFill="1" applyBorder="1" applyProtection="1">
      <protection locked="0"/>
    </xf>
    <xf numFmtId="167" fontId="4" fillId="10" borderId="11" xfId="7" applyNumberFormat="1" applyFont="1" applyFill="1" applyBorder="1" applyProtection="1">
      <protection locked="0"/>
    </xf>
    <xf numFmtId="0" fontId="23" fillId="10" borderId="12" xfId="4" applyFont="1" applyFill="1" applyBorder="1" applyProtection="1">
      <protection locked="0"/>
    </xf>
    <xf numFmtId="0" fontId="21" fillId="0" borderId="0" xfId="4" applyFont="1"/>
    <xf numFmtId="166" fontId="4" fillId="8" borderId="1" xfId="2" applyNumberFormat="1" applyFont="1" applyFill="1" applyBorder="1" applyAlignment="1"/>
    <xf numFmtId="0" fontId="4" fillId="0" borderId="0" xfId="4" applyFont="1" applyAlignment="1">
      <alignment horizontal="left" vertical="center"/>
    </xf>
    <xf numFmtId="0" fontId="5" fillId="5" borderId="0" xfId="4" applyFont="1" applyFill="1" applyAlignment="1">
      <alignment horizontal="left"/>
    </xf>
    <xf numFmtId="165" fontId="22" fillId="5" borderId="0" xfId="4" applyNumberFormat="1" applyFont="1" applyFill="1"/>
    <xf numFmtId="0" fontId="4" fillId="5" borderId="0" xfId="4" applyFont="1" applyFill="1" applyAlignment="1" applyProtection="1">
      <alignment vertical="center"/>
      <protection locked="0"/>
    </xf>
    <xf numFmtId="0" fontId="4" fillId="5" borderId="0" xfId="4" applyFont="1" applyFill="1" applyAlignment="1" applyProtection="1">
      <alignment horizontal="center" vertical="center"/>
      <protection locked="0"/>
    </xf>
    <xf numFmtId="165" fontId="4" fillId="5" borderId="0" xfId="4" applyNumberFormat="1" applyFont="1" applyFill="1" applyAlignment="1">
      <alignment vertical="center"/>
    </xf>
    <xf numFmtId="165" fontId="22" fillId="5" borderId="0" xfId="4" applyNumberFormat="1" applyFont="1" applyFill="1" applyAlignment="1">
      <alignment horizontal="center" vertical="center"/>
    </xf>
    <xf numFmtId="0" fontId="4" fillId="10" borderId="46" xfId="4" applyFont="1" applyFill="1" applyBorder="1" applyProtection="1">
      <protection locked="0"/>
    </xf>
    <xf numFmtId="0" fontId="24" fillId="4" borderId="14" xfId="0" applyFont="1" applyFill="1" applyBorder="1" applyAlignment="1">
      <alignment vertical="center"/>
    </xf>
    <xf numFmtId="0" fontId="4" fillId="4" borderId="16" xfId="4" applyFont="1" applyFill="1" applyBorder="1"/>
    <xf numFmtId="0" fontId="24" fillId="4" borderId="35" xfId="0" applyFont="1" applyFill="1" applyBorder="1" applyAlignment="1">
      <alignment vertical="center"/>
    </xf>
    <xf numFmtId="0" fontId="4" fillId="4" borderId="47" xfId="4" applyFont="1" applyFill="1" applyBorder="1"/>
    <xf numFmtId="0" fontId="4" fillId="4" borderId="50" xfId="4" applyFont="1" applyFill="1" applyBorder="1"/>
    <xf numFmtId="0" fontId="24" fillId="0" borderId="0" xfId="4" applyFont="1"/>
    <xf numFmtId="0" fontId="24" fillId="4" borderId="35" xfId="4" applyFont="1" applyFill="1" applyBorder="1"/>
    <xf numFmtId="0" fontId="24" fillId="4" borderId="48" xfId="4" applyFont="1" applyFill="1" applyBorder="1"/>
    <xf numFmtId="0" fontId="24" fillId="5" borderId="0" xfId="4" applyFont="1" applyFill="1"/>
    <xf numFmtId="0" fontId="24" fillId="0" borderId="0" xfId="4" applyFont="1" applyAlignment="1">
      <alignment horizontal="left" vertical="center" wrapText="1"/>
    </xf>
    <xf numFmtId="165" fontId="4" fillId="4" borderId="41" xfId="4" applyNumberFormat="1" applyFont="1" applyFill="1" applyBorder="1"/>
    <xf numFmtId="0" fontId="4" fillId="3" borderId="4" xfId="4" applyFont="1" applyFill="1" applyBorder="1"/>
    <xf numFmtId="0" fontId="7" fillId="7" borderId="3" xfId="4" applyFont="1" applyFill="1" applyBorder="1"/>
    <xf numFmtId="0" fontId="7" fillId="5" borderId="49" xfId="4" applyFont="1" applyFill="1" applyBorder="1"/>
    <xf numFmtId="0" fontId="17" fillId="5" borderId="0" xfId="0" applyFont="1" applyFill="1" applyAlignment="1">
      <alignment vertical="center"/>
    </xf>
    <xf numFmtId="0" fontId="5" fillId="11" borderId="1" xfId="4" applyFont="1" applyFill="1" applyBorder="1" applyAlignment="1">
      <alignment horizontal="center" wrapText="1"/>
    </xf>
    <xf numFmtId="0" fontId="7" fillId="7" borderId="49" xfId="4" applyFont="1" applyFill="1" applyBorder="1" applyAlignment="1">
      <alignment horizontal="left"/>
    </xf>
    <xf numFmtId="0" fontId="7" fillId="7" borderId="29" xfId="4" applyFont="1" applyFill="1" applyBorder="1"/>
    <xf numFmtId="0" fontId="7" fillId="7" borderId="20" xfId="4" applyFont="1" applyFill="1" applyBorder="1"/>
    <xf numFmtId="0" fontId="4" fillId="5" borderId="0" xfId="4" applyFont="1" applyFill="1" applyProtection="1">
      <protection locked="0"/>
    </xf>
    <xf numFmtId="0" fontId="4" fillId="10" borderId="28" xfId="4" applyFont="1" applyFill="1" applyBorder="1" applyProtection="1">
      <protection locked="0"/>
    </xf>
    <xf numFmtId="0" fontId="7" fillId="7" borderId="17" xfId="4" applyFont="1" applyFill="1" applyBorder="1"/>
    <xf numFmtId="0" fontId="7" fillId="7" borderId="51" xfId="4" applyFont="1" applyFill="1" applyBorder="1"/>
    <xf numFmtId="0" fontId="12" fillId="10" borderId="9" xfId="4" applyFont="1" applyFill="1" applyBorder="1" applyProtection="1">
      <protection locked="0"/>
    </xf>
    <xf numFmtId="0" fontId="4" fillId="10" borderId="30" xfId="4" applyFont="1" applyFill="1" applyBorder="1" applyProtection="1">
      <protection locked="0"/>
    </xf>
    <xf numFmtId="0" fontId="4" fillId="10" borderId="36" xfId="4" applyFont="1" applyFill="1" applyBorder="1" applyProtection="1">
      <protection locked="0"/>
    </xf>
    <xf numFmtId="0" fontId="12" fillId="10" borderId="52" xfId="4" applyFont="1" applyFill="1" applyBorder="1" applyProtection="1">
      <protection locked="0"/>
    </xf>
    <xf numFmtId="0" fontId="12" fillId="10" borderId="49" xfId="4" applyFont="1" applyFill="1" applyBorder="1" applyAlignment="1" applyProtection="1">
      <alignment horizontal="center"/>
      <protection locked="0"/>
    </xf>
    <xf numFmtId="0" fontId="12" fillId="10" borderId="50" xfId="4" applyFont="1" applyFill="1" applyBorder="1" applyAlignment="1" applyProtection="1">
      <alignment horizontal="center"/>
      <protection locked="0"/>
    </xf>
    <xf numFmtId="0" fontId="7" fillId="4" borderId="11" xfId="4" applyFont="1" applyFill="1" applyBorder="1" applyAlignment="1">
      <alignment horizontal="center"/>
    </xf>
    <xf numFmtId="0" fontId="7" fillId="4" borderId="11" xfId="4" applyFont="1" applyFill="1" applyBorder="1" applyAlignment="1">
      <alignment horizontal="center" vertical="center"/>
    </xf>
    <xf numFmtId="0" fontId="7" fillId="7" borderId="40" xfId="4" applyFont="1" applyFill="1" applyBorder="1"/>
    <xf numFmtId="0" fontId="4" fillId="10" borderId="6" xfId="4" applyFont="1" applyFill="1" applyBorder="1" applyProtection="1">
      <protection locked="0"/>
    </xf>
    <xf numFmtId="0" fontId="4" fillId="10" borderId="7" xfId="4" applyFont="1" applyFill="1" applyBorder="1" applyProtection="1">
      <protection locked="0"/>
    </xf>
    <xf numFmtId="0" fontId="7" fillId="10" borderId="7" xfId="4" applyFont="1" applyFill="1" applyBorder="1" applyProtection="1">
      <protection locked="0"/>
    </xf>
    <xf numFmtId="0" fontId="12" fillId="10" borderId="7" xfId="4" applyFont="1" applyFill="1" applyBorder="1" applyAlignment="1" applyProtection="1">
      <alignment horizontal="center"/>
      <protection locked="0"/>
    </xf>
    <xf numFmtId="0" fontId="12" fillId="10" borderId="7" xfId="4" applyFont="1" applyFill="1" applyBorder="1" applyProtection="1">
      <protection locked="0"/>
    </xf>
    <xf numFmtId="0" fontId="17" fillId="10" borderId="7" xfId="0" applyFont="1" applyFill="1" applyBorder="1" applyAlignment="1" applyProtection="1">
      <alignment vertical="center"/>
      <protection locked="0"/>
    </xf>
    <xf numFmtId="0" fontId="4" fillId="10" borderId="8" xfId="4" applyFont="1" applyFill="1" applyBorder="1" applyProtection="1">
      <protection locked="0"/>
    </xf>
    <xf numFmtId="0" fontId="7" fillId="5" borderId="0" xfId="4" applyFont="1" applyFill="1" applyAlignment="1">
      <alignment vertical="center"/>
    </xf>
    <xf numFmtId="0" fontId="4" fillId="10" borderId="6" xfId="4" applyFont="1" applyFill="1" applyBorder="1" applyAlignment="1" applyProtection="1">
      <alignment vertical="center"/>
      <protection locked="0"/>
    </xf>
    <xf numFmtId="0" fontId="4" fillId="10" borderId="7" xfId="4" applyFont="1" applyFill="1" applyBorder="1" applyAlignment="1" applyProtection="1">
      <alignment vertical="center"/>
      <protection locked="0"/>
    </xf>
    <xf numFmtId="0" fontId="7" fillId="10" borderId="7" xfId="4" applyFont="1" applyFill="1" applyBorder="1" applyAlignment="1" applyProtection="1">
      <alignment vertical="center"/>
      <protection locked="0"/>
    </xf>
    <xf numFmtId="0" fontId="12" fillId="10" borderId="7" xfId="4" applyFont="1" applyFill="1" applyBorder="1" applyAlignment="1" applyProtection="1">
      <alignment horizontal="center" vertical="center"/>
      <protection locked="0"/>
    </xf>
    <xf numFmtId="44" fontId="4" fillId="8" borderId="41" xfId="2" applyFont="1" applyFill="1" applyBorder="1"/>
    <xf numFmtId="6" fontId="0" fillId="0" borderId="0" xfId="0" applyNumberFormat="1"/>
    <xf numFmtId="0" fontId="4" fillId="0" borderId="21" xfId="4" applyFont="1" applyBorder="1" applyAlignment="1">
      <alignment vertical="center" wrapText="1"/>
    </xf>
    <xf numFmtId="49" fontId="1" fillId="0" borderId="0" xfId="0" applyNumberFormat="1" applyFont="1"/>
    <xf numFmtId="49" fontId="0" fillId="0" borderId="0" xfId="0" applyNumberFormat="1"/>
    <xf numFmtId="165" fontId="4" fillId="3" borderId="24" xfId="4" applyNumberFormat="1" applyFont="1" applyFill="1" applyBorder="1" applyAlignment="1">
      <alignment horizontal="right"/>
    </xf>
    <xf numFmtId="0" fontId="4" fillId="5" borderId="22" xfId="4" applyFont="1" applyFill="1" applyBorder="1"/>
    <xf numFmtId="0" fontId="4" fillId="10" borderId="11" xfId="4" applyFont="1" applyFill="1" applyBorder="1" applyProtection="1">
      <protection locked="0"/>
    </xf>
    <xf numFmtId="0" fontId="4" fillId="6" borderId="5" xfId="4" applyFont="1" applyFill="1" applyBorder="1" applyProtection="1">
      <protection locked="0"/>
    </xf>
    <xf numFmtId="0" fontId="4" fillId="6" borderId="10" xfId="4" applyFont="1" applyFill="1" applyBorder="1" applyProtection="1">
      <protection locked="0"/>
    </xf>
    <xf numFmtId="0" fontId="4" fillId="6" borderId="5" xfId="4" applyFont="1" applyFill="1" applyBorder="1" applyAlignment="1" applyProtection="1">
      <alignment vertical="center"/>
      <protection locked="0"/>
    </xf>
    <xf numFmtId="0" fontId="4" fillId="6" borderId="10" xfId="4" applyFont="1" applyFill="1" applyBorder="1" applyAlignment="1" applyProtection="1">
      <alignment vertical="center"/>
      <protection locked="0"/>
    </xf>
    <xf numFmtId="0" fontId="4" fillId="6" borderId="1" xfId="2" applyNumberFormat="1" applyFont="1" applyFill="1" applyBorder="1" applyAlignment="1" applyProtection="1">
      <alignment vertical="center"/>
      <protection locked="0"/>
    </xf>
    <xf numFmtId="0" fontId="4" fillId="6" borderId="1" xfId="4" applyFont="1" applyFill="1" applyBorder="1" applyAlignment="1" applyProtection="1">
      <alignment vertical="center"/>
      <protection locked="0"/>
    </xf>
    <xf numFmtId="0" fontId="4" fillId="6" borderId="1" xfId="4" applyFont="1" applyFill="1" applyBorder="1" applyAlignment="1" applyProtection="1">
      <alignment horizontal="center" vertical="center"/>
      <protection locked="0"/>
    </xf>
    <xf numFmtId="0" fontId="4" fillId="6" borderId="3" xfId="4" applyFont="1" applyFill="1" applyBorder="1" applyProtection="1">
      <protection locked="0"/>
    </xf>
    <xf numFmtId="0" fontId="4" fillId="6" borderId="1" xfId="4" applyFont="1" applyFill="1" applyBorder="1" applyProtection="1">
      <protection locked="0"/>
    </xf>
    <xf numFmtId="0" fontId="4" fillId="6" borderId="22" xfId="4" applyFont="1" applyFill="1" applyBorder="1" applyAlignment="1" applyProtection="1">
      <alignment vertical="center"/>
      <protection locked="0"/>
    </xf>
    <xf numFmtId="0" fontId="4" fillId="6" borderId="22" xfId="4" applyFont="1" applyFill="1" applyBorder="1" applyAlignment="1" applyProtection="1">
      <alignment horizontal="center" vertical="center"/>
      <protection locked="0"/>
    </xf>
    <xf numFmtId="3" fontId="5" fillId="5" borderId="11" xfId="4" applyNumberFormat="1" applyFont="1" applyFill="1" applyBorder="1" applyAlignment="1">
      <alignment horizontal="center"/>
    </xf>
    <xf numFmtId="3" fontId="5" fillId="5" borderId="31" xfId="4" applyNumberFormat="1" applyFont="1" applyFill="1" applyBorder="1" applyAlignment="1">
      <alignment horizontal="center"/>
    </xf>
    <xf numFmtId="0" fontId="5" fillId="7" borderId="1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top" wrapText="1"/>
    </xf>
    <xf numFmtId="9" fontId="7" fillId="10" borderId="53" xfId="6" applyFont="1" applyFill="1" applyBorder="1" applyAlignment="1" applyProtection="1">
      <alignment horizontal="center"/>
      <protection locked="0"/>
    </xf>
    <xf numFmtId="0" fontId="5" fillId="4" borderId="28" xfId="4" applyFont="1" applyFill="1" applyBorder="1"/>
    <xf numFmtId="0" fontId="5" fillId="4" borderId="24" xfId="4" applyFont="1" applyFill="1" applyBorder="1"/>
    <xf numFmtId="0" fontId="5" fillId="4" borderId="25" xfId="4" applyFont="1" applyFill="1" applyBorder="1"/>
    <xf numFmtId="0" fontId="12" fillId="10" borderId="49" xfId="4" applyFont="1" applyFill="1" applyBorder="1" applyAlignment="1" applyProtection="1">
      <alignment vertical="center"/>
      <protection locked="0"/>
    </xf>
    <xf numFmtId="0" fontId="5" fillId="4" borderId="11" xfId="4" applyFont="1" applyFill="1" applyBorder="1" applyAlignment="1">
      <alignment horizontal="center"/>
    </xf>
    <xf numFmtId="0" fontId="5" fillId="10" borderId="11" xfId="4" applyFont="1" applyFill="1" applyBorder="1" applyAlignment="1">
      <alignment horizontal="center" vertical="center" wrapText="1"/>
    </xf>
    <xf numFmtId="0" fontId="4" fillId="6" borderId="3" xfId="4" applyFont="1" applyFill="1" applyBorder="1" applyAlignment="1" applyProtection="1">
      <alignment horizontal="right"/>
      <protection locked="0"/>
    </xf>
    <xf numFmtId="0" fontId="4" fillId="6" borderId="1" xfId="4" applyFont="1" applyFill="1" applyBorder="1" applyAlignment="1" applyProtection="1">
      <alignment horizontal="right"/>
      <protection locked="0"/>
    </xf>
    <xf numFmtId="0" fontId="4" fillId="6" borderId="1" xfId="4" applyFont="1" applyFill="1" applyBorder="1" applyAlignment="1" applyProtection="1">
      <alignment horizontal="right" vertical="center"/>
      <protection locked="0"/>
    </xf>
    <xf numFmtId="10" fontId="7" fillId="10" borderId="11" xfId="4" applyNumberFormat="1" applyFont="1" applyFill="1" applyBorder="1" applyAlignment="1" applyProtection="1">
      <alignment horizontal="center"/>
      <protection locked="0"/>
    </xf>
    <xf numFmtId="0" fontId="24" fillId="4" borderId="31" xfId="4" applyFont="1" applyFill="1" applyBorder="1"/>
    <xf numFmtId="10" fontId="24" fillId="4" borderId="54" xfId="4" applyNumberFormat="1" applyFont="1" applyFill="1" applyBorder="1" applyAlignment="1">
      <alignment horizontal="left"/>
    </xf>
    <xf numFmtId="10" fontId="24" fillId="4" borderId="53" xfId="4" applyNumberFormat="1" applyFont="1" applyFill="1" applyBorder="1" applyAlignment="1">
      <alignment horizontal="left"/>
    </xf>
    <xf numFmtId="0" fontId="24" fillId="4" borderId="11" xfId="4" applyFont="1" applyFill="1" applyBorder="1"/>
    <xf numFmtId="0" fontId="21" fillId="0" borderId="6" xfId="4" applyFont="1" applyBorder="1"/>
    <xf numFmtId="0" fontId="4" fillId="0" borderId="7" xfId="4" applyFont="1" applyBorder="1"/>
    <xf numFmtId="0" fontId="4" fillId="0" borderId="8" xfId="4" applyFont="1" applyBorder="1"/>
    <xf numFmtId="0" fontId="7" fillId="0" borderId="0" xfId="4" applyFont="1" applyAlignment="1">
      <alignment horizontal="center" vertical="center" wrapText="1"/>
    </xf>
    <xf numFmtId="44" fontId="4" fillId="5" borderId="28" xfId="2" applyFont="1" applyFill="1" applyBorder="1" applyAlignment="1">
      <alignment vertical="center"/>
    </xf>
    <xf numFmtId="44" fontId="4" fillId="5" borderId="24" xfId="2" applyFont="1" applyFill="1" applyBorder="1" applyAlignment="1">
      <alignment vertical="center"/>
    </xf>
    <xf numFmtId="44" fontId="4" fillId="0" borderId="47" xfId="2" applyFont="1" applyBorder="1"/>
    <xf numFmtId="0" fontId="12" fillId="10" borderId="49" xfId="4" applyFont="1" applyFill="1" applyBorder="1" applyAlignment="1" applyProtection="1">
      <alignment horizontal="left"/>
      <protection locked="0"/>
    </xf>
    <xf numFmtId="0" fontId="24" fillId="5" borderId="0" xfId="0" applyFont="1" applyFill="1" applyAlignment="1">
      <alignment horizontal="center" vertical="center" wrapText="1"/>
    </xf>
    <xf numFmtId="167" fontId="18" fillId="7" borderId="11" xfId="7" applyNumberFormat="1" applyFont="1" applyFill="1" applyBorder="1" applyAlignment="1">
      <alignment horizontal="center" vertical="center"/>
    </xf>
    <xf numFmtId="9" fontId="7" fillId="10" borderId="8" xfId="6" applyFont="1" applyFill="1" applyBorder="1" applyAlignment="1" applyProtection="1">
      <alignment horizontal="center"/>
      <protection locked="0"/>
    </xf>
    <xf numFmtId="0" fontId="28" fillId="0" borderId="0" xfId="4" applyFont="1" applyAlignment="1">
      <alignment horizontal="center" vertical="center" wrapText="1"/>
    </xf>
    <xf numFmtId="0" fontId="30" fillId="12" borderId="35" xfId="0" applyFont="1" applyFill="1" applyBorder="1"/>
    <xf numFmtId="0" fontId="30" fillId="12" borderId="47" xfId="0" applyFont="1" applyFill="1" applyBorder="1"/>
    <xf numFmtId="0" fontId="28" fillId="0" borderId="11" xfId="4" applyFont="1" applyBorder="1" applyAlignment="1">
      <alignment horizontal="center" vertical="center" wrapText="1"/>
    </xf>
    <xf numFmtId="167" fontId="28" fillId="0" borderId="11" xfId="4" applyNumberFormat="1" applyFont="1" applyBorder="1" applyAlignment="1">
      <alignment horizontal="center" vertical="center" wrapText="1"/>
    </xf>
    <xf numFmtId="0" fontId="29" fillId="5" borderId="0" xfId="0" applyFont="1" applyFill="1" applyAlignment="1">
      <alignment horizontal="left"/>
    </xf>
    <xf numFmtId="0" fontId="30" fillId="0" borderId="0" xfId="0" applyFont="1"/>
    <xf numFmtId="0" fontId="30" fillId="12" borderId="0" xfId="0" applyFont="1" applyFill="1"/>
    <xf numFmtId="0" fontId="29" fillId="12" borderId="0" xfId="0" applyFont="1" applyFill="1" applyAlignment="1">
      <alignment vertical="center"/>
    </xf>
    <xf numFmtId="0" fontId="28" fillId="0" borderId="35" xfId="4" applyFont="1" applyBorder="1" applyAlignment="1">
      <alignment horizontal="center" vertical="center" wrapText="1"/>
    </xf>
    <xf numFmtId="0" fontId="28" fillId="0" borderId="47" xfId="4" applyFont="1" applyBorder="1" applyAlignment="1">
      <alignment horizontal="center" vertical="center" wrapText="1"/>
    </xf>
    <xf numFmtId="0" fontId="4" fillId="0" borderId="49" xfId="4" applyFont="1" applyBorder="1"/>
    <xf numFmtId="0" fontId="5" fillId="5" borderId="49" xfId="4" applyFont="1" applyFill="1" applyBorder="1"/>
    <xf numFmtId="0" fontId="7" fillId="10" borderId="49" xfId="4" applyFont="1" applyFill="1" applyBorder="1" applyProtection="1">
      <protection locked="0"/>
    </xf>
    <xf numFmtId="0" fontId="12" fillId="10" borderId="49" xfId="4" applyFont="1" applyFill="1" applyBorder="1" applyProtection="1">
      <protection locked="0"/>
    </xf>
    <xf numFmtId="0" fontId="4" fillId="10" borderId="49" xfId="4" applyFont="1" applyFill="1" applyBorder="1" applyProtection="1">
      <protection locked="0"/>
    </xf>
    <xf numFmtId="0" fontId="5" fillId="5" borderId="0" xfId="4" applyFont="1" applyFill="1" applyAlignment="1">
      <alignment horizontal="right" vertical="center"/>
    </xf>
    <xf numFmtId="0" fontId="5" fillId="5" borderId="49" xfId="4" applyFont="1" applyFill="1" applyBorder="1" applyAlignment="1">
      <alignment horizontal="right"/>
    </xf>
    <xf numFmtId="0" fontId="5" fillId="5" borderId="49" xfId="4" applyFont="1" applyFill="1" applyBorder="1" applyAlignment="1">
      <alignment horizontal="right" vertical="center"/>
    </xf>
    <xf numFmtId="0" fontId="31" fillId="0" borderId="0" xfId="4" applyFont="1"/>
    <xf numFmtId="0" fontId="24" fillId="0" borderId="0" xfId="4" applyFont="1" applyAlignment="1">
      <alignment vertical="center" wrapText="1"/>
    </xf>
    <xf numFmtId="0" fontId="4" fillId="13" borderId="0" xfId="4" applyFont="1" applyFill="1"/>
    <xf numFmtId="0" fontId="24" fillId="10" borderId="7" xfId="4" applyFont="1" applyFill="1" applyBorder="1" applyAlignment="1">
      <alignment vertical="center" wrapText="1"/>
    </xf>
    <xf numFmtId="0" fontId="4" fillId="10" borderId="49" xfId="4" applyFont="1" applyFill="1" applyBorder="1" applyAlignment="1" applyProtection="1">
      <alignment vertical="center"/>
      <protection locked="0"/>
    </xf>
    <xf numFmtId="0" fontId="24" fillId="10" borderId="49" xfId="4" applyFont="1" applyFill="1" applyBorder="1" applyAlignment="1">
      <alignment vertical="center" wrapText="1"/>
    </xf>
    <xf numFmtId="0" fontId="24" fillId="0" borderId="49" xfId="4" applyFont="1" applyBorder="1" applyAlignment="1">
      <alignment vertical="center" wrapText="1"/>
    </xf>
    <xf numFmtId="0" fontId="28" fillId="11" borderId="38" xfId="4" applyFont="1" applyFill="1" applyBorder="1" applyAlignment="1">
      <alignment horizontal="center" vertical="center" wrapText="1"/>
    </xf>
    <xf numFmtId="0" fontId="28" fillId="11" borderId="56" xfId="4" applyFont="1" applyFill="1" applyBorder="1" applyAlignment="1">
      <alignment horizontal="center" vertical="center" wrapText="1"/>
    </xf>
    <xf numFmtId="0" fontId="28" fillId="11" borderId="39" xfId="4" applyFont="1" applyFill="1" applyBorder="1"/>
    <xf numFmtId="0" fontId="4" fillId="6" borderId="1" xfId="4" quotePrefix="1" applyFont="1" applyFill="1" applyBorder="1" applyAlignment="1" applyProtection="1">
      <alignment horizontal="center" vertical="center"/>
      <protection locked="0"/>
    </xf>
    <xf numFmtId="167" fontId="18" fillId="10" borderId="11" xfId="7" applyNumberFormat="1" applyFont="1" applyFill="1" applyBorder="1" applyAlignment="1" applyProtection="1">
      <alignment horizontal="center" vertical="center"/>
      <protection locked="0"/>
    </xf>
    <xf numFmtId="0" fontId="27" fillId="5" borderId="49" xfId="4" applyFont="1" applyFill="1" applyBorder="1" applyAlignment="1">
      <alignment horizontal="left" vertical="center" wrapText="1"/>
    </xf>
    <xf numFmtId="0" fontId="5" fillId="4" borderId="1" xfId="4" applyFont="1" applyFill="1" applyBorder="1"/>
    <xf numFmtId="0" fontId="5" fillId="4" borderId="19" xfId="4" applyFont="1" applyFill="1" applyBorder="1"/>
    <xf numFmtId="0" fontId="5" fillId="4" borderId="22" xfId="4" applyFont="1" applyFill="1" applyBorder="1"/>
    <xf numFmtId="167" fontId="18" fillId="5" borderId="7" xfId="7" applyNumberFormat="1" applyFont="1" applyFill="1" applyBorder="1" applyAlignment="1" applyProtection="1">
      <alignment horizontal="center" vertical="center"/>
      <protection locked="0"/>
    </xf>
    <xf numFmtId="0" fontId="4" fillId="0" borderId="17" xfId="4" applyFont="1" applyBorder="1" applyAlignment="1">
      <alignment horizontal="left"/>
    </xf>
    <xf numFmtId="0" fontId="4" fillId="0" borderId="1" xfId="4" applyFont="1" applyBorder="1" applyAlignment="1">
      <alignment horizontal="left"/>
    </xf>
    <xf numFmtId="0" fontId="4" fillId="5" borderId="27" xfId="4" applyFont="1" applyFill="1" applyBorder="1" applyAlignment="1">
      <alignment horizontal="left"/>
    </xf>
    <xf numFmtId="0" fontId="4" fillId="5" borderId="9" xfId="4" applyFont="1" applyFill="1" applyBorder="1" applyAlignment="1">
      <alignment horizontal="left"/>
    </xf>
    <xf numFmtId="0" fontId="4" fillId="5" borderId="3" xfId="4" applyFont="1" applyFill="1" applyBorder="1" applyAlignment="1">
      <alignment horizontal="left"/>
    </xf>
    <xf numFmtId="44" fontId="4" fillId="5" borderId="25" xfId="2" applyFont="1" applyFill="1" applyBorder="1" applyAlignment="1">
      <alignment vertical="center"/>
    </xf>
    <xf numFmtId="44" fontId="4" fillId="0" borderId="0" xfId="2" applyFont="1" applyBorder="1"/>
    <xf numFmtId="0" fontId="4" fillId="11" borderId="17" xfId="4" applyFont="1" applyFill="1" applyBorder="1" applyAlignment="1">
      <alignment vertical="center" wrapText="1"/>
    </xf>
    <xf numFmtId="164" fontId="4" fillId="0" borderId="0" xfId="5" applyNumberFormat="1" applyFont="1" applyBorder="1" applyAlignment="1">
      <alignment horizontal="center" vertical="center" wrapText="1"/>
    </xf>
    <xf numFmtId="0" fontId="5" fillId="0" borderId="60" xfId="4" applyFont="1" applyBorder="1" applyAlignment="1">
      <alignment horizontal="center" vertical="center" wrapText="1"/>
    </xf>
    <xf numFmtId="0" fontId="5" fillId="0" borderId="61" xfId="4" applyFont="1" applyBorder="1" applyAlignment="1">
      <alignment horizontal="center" vertical="center" wrapText="1"/>
    </xf>
    <xf numFmtId="0" fontId="5" fillId="0" borderId="62" xfId="4" applyFont="1" applyBorder="1" applyAlignment="1">
      <alignment horizontal="center" vertical="center" wrapText="1"/>
    </xf>
    <xf numFmtId="0" fontId="4" fillId="0" borderId="18" xfId="4" applyFont="1" applyBorder="1" applyAlignment="1">
      <alignment vertical="center" wrapText="1"/>
    </xf>
    <xf numFmtId="164" fontId="4" fillId="0" borderId="19" xfId="5" applyNumberFormat="1" applyFont="1" applyBorder="1" applyAlignment="1">
      <alignment horizontal="center" vertical="center" wrapText="1"/>
    </xf>
    <xf numFmtId="164" fontId="4" fillId="0" borderId="28" xfId="5" applyNumberFormat="1" applyFont="1" applyBorder="1" applyAlignment="1">
      <alignment horizontal="center" vertical="center" wrapText="1"/>
    </xf>
    <xf numFmtId="0" fontId="27" fillId="5" borderId="0" xfId="4" applyFont="1" applyFill="1" applyAlignment="1">
      <alignment horizontal="left" vertical="center" wrapText="1"/>
    </xf>
    <xf numFmtId="0" fontId="7" fillId="4" borderId="6" xfId="4" applyFont="1" applyFill="1" applyBorder="1" applyAlignment="1">
      <alignment horizontal="center"/>
    </xf>
    <xf numFmtId="0" fontId="7" fillId="4" borderId="8" xfId="4" applyFont="1" applyFill="1" applyBorder="1" applyAlignment="1">
      <alignment horizontal="center"/>
    </xf>
    <xf numFmtId="0" fontId="4" fillId="9" borderId="27" xfId="4" applyFont="1" applyFill="1" applyBorder="1" applyAlignment="1" applyProtection="1">
      <alignment horizontal="left"/>
      <protection locked="0"/>
    </xf>
    <xf numFmtId="0" fontId="4" fillId="9" borderId="3" xfId="4" applyFont="1" applyFill="1" applyBorder="1" applyAlignment="1" applyProtection="1">
      <alignment horizontal="left"/>
      <protection locked="0"/>
    </xf>
    <xf numFmtId="0" fontId="13" fillId="0" borderId="0" xfId="4" applyFont="1" applyAlignment="1">
      <alignment horizontal="left" wrapText="1"/>
    </xf>
    <xf numFmtId="0" fontId="9" fillId="0" borderId="13" xfId="4" applyFont="1" applyBorder="1" applyAlignment="1">
      <alignment horizontal="left" wrapText="1"/>
    </xf>
    <xf numFmtId="0" fontId="9" fillId="0" borderId="0" xfId="4" applyFont="1" applyAlignment="1">
      <alignment horizontal="left" wrapText="1"/>
    </xf>
    <xf numFmtId="0" fontId="4" fillId="0" borderId="27" xfId="4" applyFont="1" applyBorder="1" applyAlignment="1">
      <alignment horizontal="left" vertical="center" wrapText="1"/>
    </xf>
    <xf numFmtId="0" fontId="4" fillId="0" borderId="3" xfId="4" applyFont="1" applyBorder="1" applyAlignment="1">
      <alignment horizontal="left" vertical="center" wrapText="1"/>
    </xf>
    <xf numFmtId="0" fontId="14" fillId="4" borderId="6" xfId="4" applyFont="1" applyFill="1" applyBorder="1" applyAlignment="1">
      <alignment horizontal="center"/>
    </xf>
    <xf numFmtId="0" fontId="14" fillId="4" borderId="7" xfId="4" applyFont="1" applyFill="1" applyBorder="1" applyAlignment="1">
      <alignment horizontal="center"/>
    </xf>
    <xf numFmtId="0" fontId="14" fillId="4" borderId="8" xfId="4" applyFont="1" applyFill="1" applyBorder="1" applyAlignment="1">
      <alignment horizontal="center"/>
    </xf>
    <xf numFmtId="0" fontId="5" fillId="3" borderId="21" xfId="4" applyFont="1" applyFill="1" applyBorder="1" applyAlignment="1">
      <alignment horizontal="left"/>
    </xf>
    <xf numFmtId="0" fontId="5" fillId="3" borderId="25" xfId="4" applyFont="1" applyFill="1" applyBorder="1" applyAlignment="1">
      <alignment horizontal="left"/>
    </xf>
    <xf numFmtId="0" fontId="4" fillId="0" borderId="27" xfId="4" applyFont="1" applyBorder="1" applyAlignment="1">
      <alignment horizontal="left" wrapText="1"/>
    </xf>
    <xf numFmtId="0" fontId="4" fillId="0" borderId="3" xfId="4" applyFont="1" applyBorder="1" applyAlignment="1">
      <alignment horizontal="left" wrapText="1"/>
    </xf>
    <xf numFmtId="0" fontId="26" fillId="6" borderId="31" xfId="4" applyFont="1" applyFill="1" applyBorder="1" applyAlignment="1">
      <alignment horizontal="center" vertical="center" wrapText="1"/>
    </xf>
    <xf numFmtId="0" fontId="26" fillId="6" borderId="54" xfId="4" applyFont="1" applyFill="1" applyBorder="1" applyAlignment="1">
      <alignment horizontal="center" vertical="center" wrapText="1"/>
    </xf>
    <xf numFmtId="0" fontId="26" fillId="6" borderId="53" xfId="4" applyFont="1" applyFill="1" applyBorder="1" applyAlignment="1">
      <alignment horizontal="center" vertical="center" wrapText="1"/>
    </xf>
    <xf numFmtId="0" fontId="5" fillId="4" borderId="6" xfId="4" applyFont="1" applyFill="1" applyBorder="1" applyAlignment="1">
      <alignment horizontal="right"/>
    </xf>
    <xf numFmtId="0" fontId="5" fillId="4" borderId="7" xfId="4" applyFont="1" applyFill="1" applyBorder="1" applyAlignment="1">
      <alignment horizontal="right"/>
    </xf>
    <xf numFmtId="0" fontId="14" fillId="4" borderId="6" xfId="4" applyFont="1" applyFill="1" applyBorder="1" applyAlignment="1">
      <alignment horizontal="center" vertical="center"/>
    </xf>
    <xf numFmtId="0" fontId="14" fillId="4" borderId="7" xfId="4" applyFont="1" applyFill="1" applyBorder="1" applyAlignment="1">
      <alignment horizontal="center" vertical="center"/>
    </xf>
    <xf numFmtId="0" fontId="14" fillId="4" borderId="8" xfId="4" applyFont="1" applyFill="1" applyBorder="1" applyAlignment="1">
      <alignment horizontal="center" vertical="center"/>
    </xf>
    <xf numFmtId="0" fontId="5" fillId="3" borderId="6" xfId="4" applyFont="1" applyFill="1" applyBorder="1" applyAlignment="1">
      <alignment horizontal="left"/>
    </xf>
    <xf numFmtId="0" fontId="5" fillId="3" borderId="7" xfId="4" applyFont="1" applyFill="1" applyBorder="1" applyAlignment="1">
      <alignment horizontal="left"/>
    </xf>
    <xf numFmtId="0" fontId="5" fillId="3" borderId="8" xfId="4" applyFont="1" applyFill="1" applyBorder="1" applyAlignment="1">
      <alignment horizontal="left"/>
    </xf>
    <xf numFmtId="0" fontId="5" fillId="0" borderId="6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4" fillId="0" borderId="17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8" fillId="4" borderId="32" xfId="4" applyFont="1" applyFill="1" applyBorder="1" applyAlignment="1">
      <alignment horizontal="center" vertical="center"/>
    </xf>
    <xf numFmtId="0" fontId="14" fillId="4" borderId="33" xfId="4" applyFont="1" applyFill="1" applyBorder="1" applyAlignment="1">
      <alignment horizontal="center" vertical="center"/>
    </xf>
    <xf numFmtId="0" fontId="14" fillId="4" borderId="34" xfId="4" applyFont="1" applyFill="1" applyBorder="1" applyAlignment="1">
      <alignment horizontal="center" vertical="center"/>
    </xf>
    <xf numFmtId="0" fontId="7" fillId="4" borderId="27" xfId="4" applyFont="1" applyFill="1" applyBorder="1" applyAlignment="1">
      <alignment horizontal="left"/>
    </xf>
    <xf numFmtId="0" fontId="7" fillId="4" borderId="9" xfId="4" applyFont="1" applyFill="1" applyBorder="1" applyAlignment="1">
      <alignment horizontal="left"/>
    </xf>
    <xf numFmtId="0" fontId="7" fillId="4" borderId="3" xfId="4" applyFont="1" applyFill="1" applyBorder="1" applyAlignment="1">
      <alignment horizontal="left"/>
    </xf>
    <xf numFmtId="0" fontId="7" fillId="4" borderId="17" xfId="4" applyFont="1" applyFill="1" applyBorder="1" applyAlignment="1">
      <alignment horizontal="left"/>
    </xf>
    <xf numFmtId="0" fontId="7" fillId="4" borderId="1" xfId="4" applyFont="1" applyFill="1" applyBorder="1" applyAlignment="1">
      <alignment horizontal="left"/>
    </xf>
    <xf numFmtId="0" fontId="7" fillId="4" borderId="29" xfId="4" applyFont="1" applyFill="1" applyBorder="1" applyAlignment="1">
      <alignment horizontal="left"/>
    </xf>
    <xf numFmtId="0" fontId="7" fillId="4" borderId="30" xfId="4" applyFont="1" applyFill="1" applyBorder="1" applyAlignment="1">
      <alignment horizontal="left"/>
    </xf>
    <xf numFmtId="0" fontId="7" fillId="4" borderId="20" xfId="4" applyFont="1" applyFill="1" applyBorder="1" applyAlignment="1">
      <alignment horizontal="left"/>
    </xf>
    <xf numFmtId="0" fontId="7" fillId="4" borderId="21" xfId="4" applyFont="1" applyFill="1" applyBorder="1" applyAlignment="1">
      <alignment horizontal="left"/>
    </xf>
    <xf numFmtId="0" fontId="7" fillId="4" borderId="22" xfId="4" applyFont="1" applyFill="1" applyBorder="1" applyAlignment="1">
      <alignment horizontal="left"/>
    </xf>
    <xf numFmtId="0" fontId="4" fillId="5" borderId="29" xfId="4" applyFont="1" applyFill="1" applyBorder="1" applyAlignment="1">
      <alignment horizontal="left" shrinkToFit="1"/>
    </xf>
    <xf numFmtId="0" fontId="4" fillId="5" borderId="30" xfId="4" applyFont="1" applyFill="1" applyBorder="1" applyAlignment="1">
      <alignment horizontal="left" shrinkToFit="1"/>
    </xf>
    <xf numFmtId="0" fontId="4" fillId="5" borderId="20" xfId="4" applyFont="1" applyFill="1" applyBorder="1" applyAlignment="1">
      <alignment horizontal="left" shrinkToFit="1"/>
    </xf>
    <xf numFmtId="0" fontId="14" fillId="0" borderId="0" xfId="4" applyFont="1" applyAlignment="1">
      <alignment horizontal="center" vertical="center"/>
    </xf>
    <xf numFmtId="0" fontId="5" fillId="0" borderId="0" xfId="4" applyFont="1" applyAlignment="1">
      <alignment horizontal="left"/>
    </xf>
    <xf numFmtId="0" fontId="5" fillId="3" borderId="18" xfId="4" applyFont="1" applyFill="1" applyBorder="1" applyAlignment="1">
      <alignment horizontal="left"/>
    </xf>
    <xf numFmtId="0" fontId="5" fillId="3" borderId="28" xfId="4" applyFont="1" applyFill="1" applyBorder="1" applyAlignment="1">
      <alignment horizontal="left"/>
    </xf>
    <xf numFmtId="0" fontId="4" fillId="0" borderId="27" xfId="4" applyFont="1" applyBorder="1" applyAlignment="1">
      <alignment horizontal="left"/>
    </xf>
    <xf numFmtId="0" fontId="4" fillId="0" borderId="3" xfId="4" applyFont="1" applyBorder="1" applyAlignment="1">
      <alignment horizontal="left"/>
    </xf>
    <xf numFmtId="0" fontId="4" fillId="0" borderId="27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5" fillId="4" borderId="6" xfId="4" applyFont="1" applyFill="1" applyBorder="1" applyAlignment="1">
      <alignment horizontal="left"/>
    </xf>
    <xf numFmtId="0" fontId="5" fillId="4" borderId="7" xfId="4" applyFont="1" applyFill="1" applyBorder="1" applyAlignment="1">
      <alignment horizontal="left"/>
    </xf>
    <xf numFmtId="0" fontId="5" fillId="4" borderId="8" xfId="4" applyFont="1" applyFill="1" applyBorder="1" applyAlignment="1">
      <alignment horizontal="left"/>
    </xf>
    <xf numFmtId="0" fontId="5" fillId="2" borderId="29" xfId="4" applyFont="1" applyFill="1" applyBorder="1" applyAlignment="1">
      <alignment horizontal="left" vertical="center"/>
    </xf>
    <xf numFmtId="0" fontId="5" fillId="2" borderId="20" xfId="4" applyFont="1" applyFill="1" applyBorder="1" applyAlignment="1">
      <alignment horizontal="left" vertical="center"/>
    </xf>
    <xf numFmtId="0" fontId="18" fillId="4" borderId="6" xfId="4" applyFont="1" applyFill="1" applyBorder="1" applyAlignment="1">
      <alignment horizontal="center" vertical="center"/>
    </xf>
    <xf numFmtId="0" fontId="18" fillId="4" borderId="7" xfId="4" applyFont="1" applyFill="1" applyBorder="1" applyAlignment="1">
      <alignment horizontal="center" vertical="center"/>
    </xf>
    <xf numFmtId="0" fontId="18" fillId="4" borderId="8" xfId="4" applyFont="1" applyFill="1" applyBorder="1" applyAlignment="1">
      <alignment horizontal="center" vertical="center"/>
    </xf>
    <xf numFmtId="0" fontId="14" fillId="4" borderId="32" xfId="4" applyFont="1" applyFill="1" applyBorder="1" applyAlignment="1">
      <alignment horizontal="center" vertical="center"/>
    </xf>
    <xf numFmtId="0" fontId="5" fillId="8" borderId="18" xfId="4" applyFont="1" applyFill="1" applyBorder="1" applyAlignment="1">
      <alignment horizontal="left" vertical="center" wrapText="1"/>
    </xf>
    <xf numFmtId="0" fontId="5" fillId="8" borderId="19" xfId="4" applyFont="1" applyFill="1" applyBorder="1" applyAlignment="1">
      <alignment horizontal="left" vertical="center" wrapText="1"/>
    </xf>
    <xf numFmtId="0" fontId="4" fillId="0" borderId="17" xfId="4" applyFont="1" applyBorder="1" applyAlignment="1">
      <alignment horizontal="left" vertical="center" shrinkToFit="1"/>
    </xf>
    <xf numFmtId="0" fontId="4" fillId="0" borderId="1" xfId="4" applyFont="1" applyBorder="1" applyAlignment="1">
      <alignment horizontal="left" vertical="center" shrinkToFit="1"/>
    </xf>
    <xf numFmtId="0" fontId="4" fillId="0" borderId="21" xfId="4" applyFont="1" applyBorder="1" applyAlignment="1">
      <alignment horizontal="left"/>
    </xf>
    <xf numFmtId="0" fontId="4" fillId="0" borderId="22" xfId="4" applyFont="1" applyBorder="1" applyAlignment="1">
      <alignment horizontal="left"/>
    </xf>
    <xf numFmtId="0" fontId="4" fillId="0" borderId="17" xfId="4" applyFont="1" applyBorder="1" applyAlignment="1">
      <alignment horizontal="left" wrapText="1"/>
    </xf>
    <xf numFmtId="0" fontId="4" fillId="0" borderId="1" xfId="4" applyFont="1" applyBorder="1" applyAlignment="1">
      <alignment horizontal="left" wrapText="1"/>
    </xf>
    <xf numFmtId="0" fontId="4" fillId="0" borderId="17" xfId="4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wrapText="1"/>
    </xf>
    <xf numFmtId="0" fontId="4" fillId="0" borderId="17" xfId="4" applyFont="1" applyBorder="1" applyAlignment="1">
      <alignment horizontal="left"/>
    </xf>
    <xf numFmtId="0" fontId="4" fillId="0" borderId="1" xfId="4" applyFont="1" applyBorder="1" applyAlignment="1">
      <alignment horizontal="left"/>
    </xf>
    <xf numFmtId="0" fontId="13" fillId="7" borderId="6" xfId="4" applyFont="1" applyFill="1" applyBorder="1" applyAlignment="1">
      <alignment horizontal="center" vertical="center"/>
    </xf>
    <xf numFmtId="0" fontId="13" fillId="7" borderId="7" xfId="4" applyFont="1" applyFill="1" applyBorder="1" applyAlignment="1">
      <alignment horizontal="center" vertical="center"/>
    </xf>
    <xf numFmtId="0" fontId="13" fillId="7" borderId="8" xfId="4" applyFont="1" applyFill="1" applyBorder="1" applyAlignment="1">
      <alignment horizontal="center" vertical="center"/>
    </xf>
    <xf numFmtId="0" fontId="4" fillId="0" borderId="9" xfId="4" applyFont="1" applyBorder="1" applyAlignment="1">
      <alignment horizontal="left"/>
    </xf>
    <xf numFmtId="0" fontId="4" fillId="5" borderId="26" xfId="4" applyFont="1" applyFill="1" applyBorder="1" applyAlignment="1">
      <alignment horizontal="left" vertical="center" wrapText="1"/>
    </xf>
    <xf numFmtId="0" fontId="4" fillId="5" borderId="55" xfId="4" applyFont="1" applyFill="1" applyBorder="1" applyAlignment="1">
      <alignment horizontal="left" vertical="center" wrapText="1"/>
    </xf>
    <xf numFmtId="0" fontId="4" fillId="5" borderId="23" xfId="4" applyFont="1" applyFill="1" applyBorder="1" applyAlignment="1">
      <alignment horizontal="left" vertical="center" wrapText="1"/>
    </xf>
    <xf numFmtId="0" fontId="4" fillId="0" borderId="21" xfId="4" applyFont="1" applyBorder="1" applyAlignment="1">
      <alignment horizontal="left" vertical="center"/>
    </xf>
    <xf numFmtId="0" fontId="4" fillId="0" borderId="22" xfId="4" applyFont="1" applyBorder="1" applyAlignment="1">
      <alignment horizontal="left" vertical="center"/>
    </xf>
    <xf numFmtId="0" fontId="4" fillId="10" borderId="14" xfId="4" applyFont="1" applyFill="1" applyBorder="1" applyAlignment="1" applyProtection="1">
      <alignment horizontal="center"/>
      <protection locked="0"/>
    </xf>
    <xf numFmtId="0" fontId="4" fillId="10" borderId="15" xfId="4" applyFont="1" applyFill="1" applyBorder="1" applyAlignment="1" applyProtection="1">
      <alignment horizontal="center"/>
      <protection locked="0"/>
    </xf>
    <xf numFmtId="0" fontId="4" fillId="10" borderId="16" xfId="4" applyFont="1" applyFill="1" applyBorder="1" applyAlignment="1" applyProtection="1">
      <alignment horizontal="center"/>
      <protection locked="0"/>
    </xf>
    <xf numFmtId="0" fontId="4" fillId="10" borderId="35" xfId="4" applyFont="1" applyFill="1" applyBorder="1" applyAlignment="1" applyProtection="1">
      <alignment horizontal="center"/>
      <protection locked="0"/>
    </xf>
    <xf numFmtId="0" fontId="4" fillId="10" borderId="0" xfId="4" applyFont="1" applyFill="1" applyAlignment="1" applyProtection="1">
      <alignment horizontal="center"/>
      <protection locked="0"/>
    </xf>
    <xf numFmtId="0" fontId="4" fillId="10" borderId="47" xfId="4" applyFont="1" applyFill="1" applyBorder="1" applyAlignment="1" applyProtection="1">
      <alignment horizontal="center"/>
      <protection locked="0"/>
    </xf>
    <xf numFmtId="0" fontId="4" fillId="10" borderId="48" xfId="4" applyFont="1" applyFill="1" applyBorder="1" applyAlignment="1" applyProtection="1">
      <alignment horizontal="center"/>
      <protection locked="0"/>
    </xf>
    <xf numFmtId="0" fontId="4" fillId="10" borderId="49" xfId="4" applyFont="1" applyFill="1" applyBorder="1" applyAlignment="1" applyProtection="1">
      <alignment horizontal="center"/>
      <protection locked="0"/>
    </xf>
    <xf numFmtId="0" fontId="4" fillId="10" borderId="50" xfId="4" applyFont="1" applyFill="1" applyBorder="1" applyAlignment="1" applyProtection="1">
      <alignment horizontal="center"/>
      <protection locked="0"/>
    </xf>
    <xf numFmtId="0" fontId="5" fillId="5" borderId="7" xfId="4" applyFont="1" applyFill="1" applyBorder="1" applyAlignment="1">
      <alignment horizontal="center"/>
    </xf>
    <xf numFmtId="0" fontId="4" fillId="9" borderId="45" xfId="4" applyFont="1" applyFill="1" applyBorder="1" applyAlignment="1" applyProtection="1">
      <alignment horizontal="left"/>
      <protection locked="0"/>
    </xf>
    <xf numFmtId="0" fontId="4" fillId="9" borderId="5" xfId="4" applyFont="1" applyFill="1" applyBorder="1" applyAlignment="1" applyProtection="1">
      <alignment horizontal="left"/>
      <protection locked="0"/>
    </xf>
    <xf numFmtId="0" fontId="13" fillId="0" borderId="0" xfId="4" applyFont="1" applyAlignment="1">
      <alignment horizontal="left" vertical="center" wrapText="1"/>
    </xf>
    <xf numFmtId="0" fontId="28" fillId="0" borderId="0" xfId="4" applyFont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4" fillId="0" borderId="0" xfId="4" applyFont="1" applyAlignment="1">
      <alignment horizontal="left"/>
    </xf>
    <xf numFmtId="0" fontId="27" fillId="5" borderId="0" xfId="4" applyFont="1" applyFill="1" applyAlignment="1">
      <alignment horizontal="left" vertical="center" wrapText="1"/>
    </xf>
    <xf numFmtId="0" fontId="29" fillId="11" borderId="6" xfId="0" applyFont="1" applyFill="1" applyBorder="1" applyAlignment="1">
      <alignment horizontal="center"/>
    </xf>
    <xf numFmtId="0" fontId="29" fillId="11" borderId="7" xfId="0" applyFont="1" applyFill="1" applyBorder="1" applyAlignment="1">
      <alignment horizontal="center"/>
    </xf>
    <xf numFmtId="0" fontId="29" fillId="11" borderId="8" xfId="0" applyFont="1" applyFill="1" applyBorder="1" applyAlignment="1">
      <alignment horizontal="center"/>
    </xf>
    <xf numFmtId="0" fontId="29" fillId="0" borderId="3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11" borderId="18" xfId="0" applyFont="1" applyFill="1" applyBorder="1" applyAlignment="1">
      <alignment horizontal="left"/>
    </xf>
    <xf numFmtId="0" fontId="29" fillId="11" borderId="28" xfId="0" applyFont="1" applyFill="1" applyBorder="1" applyAlignment="1">
      <alignment horizontal="left"/>
    </xf>
    <xf numFmtId="0" fontId="29" fillId="11" borderId="17" xfId="0" applyFont="1" applyFill="1" applyBorder="1" applyAlignment="1">
      <alignment horizontal="left"/>
    </xf>
    <xf numFmtId="0" fontId="29" fillId="11" borderId="24" xfId="0" applyFont="1" applyFill="1" applyBorder="1" applyAlignment="1">
      <alignment horizontal="left"/>
    </xf>
    <xf numFmtId="0" fontId="29" fillId="11" borderId="21" xfId="0" applyFont="1" applyFill="1" applyBorder="1" applyAlignment="1">
      <alignment horizontal="left"/>
    </xf>
    <xf numFmtId="0" fontId="29" fillId="11" borderId="25" xfId="0" applyFont="1" applyFill="1" applyBorder="1" applyAlignment="1">
      <alignment horizontal="left"/>
    </xf>
    <xf numFmtId="0" fontId="4" fillId="5" borderId="27" xfId="4" applyFont="1" applyFill="1" applyBorder="1" applyAlignment="1">
      <alignment horizontal="left" vertical="center" wrapText="1"/>
    </xf>
    <xf numFmtId="0" fontId="4" fillId="5" borderId="9" xfId="4" applyFont="1" applyFill="1" applyBorder="1" applyAlignment="1">
      <alignment horizontal="left" vertical="center" wrapText="1"/>
    </xf>
    <xf numFmtId="0" fontId="4" fillId="5" borderId="3" xfId="4" applyFont="1" applyFill="1" applyBorder="1" applyAlignment="1">
      <alignment horizontal="left" vertical="center" wrapText="1"/>
    </xf>
    <xf numFmtId="9" fontId="5" fillId="0" borderId="7" xfId="4" applyNumberFormat="1" applyFont="1" applyBorder="1" applyAlignment="1">
      <alignment horizontal="center"/>
    </xf>
    <xf numFmtId="0" fontId="4" fillId="10" borderId="14" xfId="4" applyFont="1" applyFill="1" applyBorder="1" applyAlignment="1" applyProtection="1">
      <alignment horizontal="left" vertical="center"/>
      <protection locked="0"/>
    </xf>
    <xf numFmtId="0" fontId="4" fillId="10" borderId="15" xfId="4" applyFont="1" applyFill="1" applyBorder="1" applyAlignment="1" applyProtection="1">
      <alignment horizontal="left" vertical="center"/>
      <protection locked="0"/>
    </xf>
    <xf numFmtId="0" fontId="4" fillId="10" borderId="16" xfId="4" applyFont="1" applyFill="1" applyBorder="1" applyAlignment="1" applyProtection="1">
      <alignment horizontal="left" vertical="center"/>
      <protection locked="0"/>
    </xf>
    <xf numFmtId="0" fontId="4" fillId="10" borderId="35" xfId="4" applyFont="1" applyFill="1" applyBorder="1" applyAlignment="1" applyProtection="1">
      <alignment horizontal="left" vertical="center"/>
      <protection locked="0"/>
    </xf>
    <xf numFmtId="0" fontId="4" fillId="10" borderId="0" xfId="4" applyFont="1" applyFill="1" applyAlignment="1" applyProtection="1">
      <alignment horizontal="left" vertical="center"/>
      <protection locked="0"/>
    </xf>
    <xf numFmtId="0" fontId="4" fillId="10" borderId="47" xfId="4" applyFont="1" applyFill="1" applyBorder="1" applyAlignment="1" applyProtection="1">
      <alignment horizontal="left" vertical="center"/>
      <protection locked="0"/>
    </xf>
    <xf numFmtId="0" fontId="4" fillId="10" borderId="48" xfId="4" applyFont="1" applyFill="1" applyBorder="1" applyAlignment="1" applyProtection="1">
      <alignment horizontal="left" vertical="center"/>
      <protection locked="0"/>
    </xf>
    <xf numFmtId="0" fontId="4" fillId="10" borderId="49" xfId="4" applyFont="1" applyFill="1" applyBorder="1" applyAlignment="1" applyProtection="1">
      <alignment horizontal="left" vertical="center"/>
      <protection locked="0"/>
    </xf>
    <xf numFmtId="0" fontId="4" fillId="10" borderId="50" xfId="4" applyFont="1" applyFill="1" applyBorder="1" applyAlignment="1" applyProtection="1">
      <alignment horizontal="left" vertical="center"/>
      <protection locked="0"/>
    </xf>
    <xf numFmtId="0" fontId="4" fillId="5" borderId="27" xfId="4" applyFont="1" applyFill="1" applyBorder="1" applyAlignment="1">
      <alignment horizontal="left" wrapText="1"/>
    </xf>
    <xf numFmtId="0" fontId="4" fillId="5" borderId="9" xfId="4" applyFont="1" applyFill="1" applyBorder="1" applyAlignment="1">
      <alignment horizontal="left" wrapText="1"/>
    </xf>
    <xf numFmtId="0" fontId="4" fillId="5" borderId="3" xfId="4" applyFont="1" applyFill="1" applyBorder="1" applyAlignment="1">
      <alignment horizontal="left" wrapText="1"/>
    </xf>
    <xf numFmtId="0" fontId="5" fillId="4" borderId="6" xfId="4" applyFont="1" applyFill="1" applyBorder="1" applyAlignment="1">
      <alignment horizontal="left" vertical="center"/>
    </xf>
    <xf numFmtId="0" fontId="5" fillId="4" borderId="42" xfId="4" applyFont="1" applyFill="1" applyBorder="1" applyAlignment="1">
      <alignment horizontal="left" vertical="center"/>
    </xf>
    <xf numFmtId="0" fontId="4" fillId="0" borderId="40" xfId="4" applyFont="1" applyBorder="1" applyAlignment="1">
      <alignment horizontal="left"/>
    </xf>
    <xf numFmtId="0" fontId="4" fillId="0" borderId="10" xfId="4" applyFont="1" applyBorder="1" applyAlignment="1">
      <alignment horizontal="left"/>
    </xf>
    <xf numFmtId="0" fontId="5" fillId="4" borderId="7" xfId="4" applyFont="1" applyFill="1" applyBorder="1" applyAlignment="1">
      <alignment horizontal="right" vertical="center"/>
    </xf>
    <xf numFmtId="0" fontId="5" fillId="4" borderId="8" xfId="4" applyFont="1" applyFill="1" applyBorder="1" applyAlignment="1">
      <alignment horizontal="right"/>
    </xf>
    <xf numFmtId="0" fontId="7" fillId="0" borderId="0" xfId="4" applyFont="1" applyAlignment="1">
      <alignment horizontal="center" vertical="center" wrapText="1"/>
    </xf>
    <xf numFmtId="0" fontId="4" fillId="10" borderId="14" xfId="4" applyFont="1" applyFill="1" applyBorder="1" applyAlignment="1" applyProtection="1">
      <alignment horizontal="center" vertical="center"/>
      <protection locked="0"/>
    </xf>
    <xf numFmtId="0" fontId="4" fillId="10" borderId="15" xfId="4" applyFont="1" applyFill="1" applyBorder="1" applyAlignment="1" applyProtection="1">
      <alignment horizontal="center" vertical="center"/>
      <protection locked="0"/>
    </xf>
    <xf numFmtId="0" fontId="4" fillId="10" borderId="16" xfId="4" applyFont="1" applyFill="1" applyBorder="1" applyAlignment="1" applyProtection="1">
      <alignment horizontal="center" vertical="center"/>
      <protection locked="0"/>
    </xf>
    <xf numFmtId="0" fontId="4" fillId="10" borderId="35" xfId="4" applyFont="1" applyFill="1" applyBorder="1" applyAlignment="1" applyProtection="1">
      <alignment horizontal="center" vertical="center"/>
      <protection locked="0"/>
    </xf>
    <xf numFmtId="0" fontId="4" fillId="10" borderId="0" xfId="4" applyFont="1" applyFill="1" applyAlignment="1" applyProtection="1">
      <alignment horizontal="center" vertical="center"/>
      <protection locked="0"/>
    </xf>
    <xf numFmtId="0" fontId="4" fillId="10" borderId="47" xfId="4" applyFont="1" applyFill="1" applyBorder="1" applyAlignment="1" applyProtection="1">
      <alignment horizontal="center" vertical="center"/>
      <protection locked="0"/>
    </xf>
    <xf numFmtId="0" fontId="4" fillId="10" borderId="48" xfId="4" applyFont="1" applyFill="1" applyBorder="1" applyAlignment="1" applyProtection="1">
      <alignment horizontal="center" vertical="center"/>
      <protection locked="0"/>
    </xf>
    <xf numFmtId="0" fontId="4" fillId="10" borderId="49" xfId="4" applyFont="1" applyFill="1" applyBorder="1" applyAlignment="1" applyProtection="1">
      <alignment horizontal="center" vertical="center"/>
      <protection locked="0"/>
    </xf>
    <xf numFmtId="0" fontId="4" fillId="10" borderId="50" xfId="4" applyFont="1" applyFill="1" applyBorder="1" applyAlignment="1" applyProtection="1">
      <alignment horizontal="center" vertical="center"/>
      <protection locked="0"/>
    </xf>
    <xf numFmtId="0" fontId="5" fillId="3" borderId="29" xfId="4" applyFont="1" applyFill="1" applyBorder="1" applyAlignment="1">
      <alignment horizontal="left"/>
    </xf>
    <xf numFmtId="0" fontId="5" fillId="3" borderId="36" xfId="4" applyFont="1" applyFill="1" applyBorder="1" applyAlignment="1">
      <alignment horizontal="left"/>
    </xf>
    <xf numFmtId="0" fontId="5" fillId="3" borderId="26" xfId="4" applyFont="1" applyFill="1" applyBorder="1" applyAlignment="1">
      <alignment horizontal="left"/>
    </xf>
    <xf numFmtId="0" fontId="5" fillId="3" borderId="37" xfId="4" applyFont="1" applyFill="1" applyBorder="1" applyAlignment="1">
      <alignment horizontal="left"/>
    </xf>
    <xf numFmtId="0" fontId="31" fillId="5" borderId="35" xfId="4" applyFont="1" applyFill="1" applyBorder="1" applyAlignment="1">
      <alignment horizontal="left" wrapText="1"/>
    </xf>
    <xf numFmtId="0" fontId="31" fillId="5" borderId="47" xfId="4" applyFont="1" applyFill="1" applyBorder="1" applyAlignment="1">
      <alignment horizontal="left" wrapText="1"/>
    </xf>
    <xf numFmtId="0" fontId="31" fillId="5" borderId="35" xfId="4" applyFont="1" applyFill="1" applyBorder="1" applyAlignment="1">
      <alignment wrapText="1"/>
    </xf>
    <xf numFmtId="0" fontId="31" fillId="5" borderId="0" xfId="4" applyFont="1" applyFill="1" applyAlignment="1">
      <alignment wrapText="1"/>
    </xf>
    <xf numFmtId="0" fontId="31" fillId="5" borderId="48" xfId="4" applyFont="1" applyFill="1" applyBorder="1" applyAlignment="1">
      <alignment wrapText="1"/>
    </xf>
    <xf numFmtId="0" fontId="31" fillId="5" borderId="49" xfId="4" applyFont="1" applyFill="1" applyBorder="1" applyAlignment="1">
      <alignment wrapText="1"/>
    </xf>
    <xf numFmtId="0" fontId="27" fillId="5" borderId="49" xfId="4" applyFont="1" applyFill="1" applyBorder="1" applyAlignment="1">
      <alignment horizontal="left" vertical="center" wrapText="1"/>
    </xf>
    <xf numFmtId="0" fontId="27" fillId="5" borderId="50" xfId="4" applyFont="1" applyFill="1" applyBorder="1" applyAlignment="1">
      <alignment horizontal="left" vertical="center" wrapText="1"/>
    </xf>
    <xf numFmtId="0" fontId="27" fillId="5" borderId="15" xfId="4" applyFont="1" applyFill="1" applyBorder="1" applyAlignment="1">
      <alignment horizontal="left" vertical="center"/>
    </xf>
    <xf numFmtId="0" fontId="5" fillId="4" borderId="57" xfId="4" applyFont="1" applyFill="1" applyBorder="1" applyAlignment="1">
      <alignment horizontal="center" vertical="center" wrapText="1"/>
    </xf>
    <xf numFmtId="0" fontId="5" fillId="4" borderId="58" xfId="4" applyFont="1" applyFill="1" applyBorder="1" applyAlignment="1">
      <alignment horizontal="center" vertical="center" wrapText="1"/>
    </xf>
    <xf numFmtId="0" fontId="5" fillId="4" borderId="59" xfId="4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/>
    </xf>
    <xf numFmtId="0" fontId="4" fillId="6" borderId="11" xfId="4" applyFont="1" applyFill="1" applyBorder="1"/>
    <xf numFmtId="0" fontId="4" fillId="13" borderId="11" xfId="4" applyFont="1" applyFill="1" applyBorder="1"/>
    <xf numFmtId="0" fontId="24" fillId="5" borderId="0" xfId="0" applyFont="1" applyFill="1" applyBorder="1" applyAlignment="1">
      <alignment horizontal="center" vertical="center" wrapText="1"/>
    </xf>
    <xf numFmtId="0" fontId="5" fillId="5" borderId="0" xfId="4" applyFont="1" applyFill="1" applyBorder="1"/>
    <xf numFmtId="0" fontId="4" fillId="0" borderId="17" xfId="4" applyFont="1" applyBorder="1" applyAlignment="1">
      <alignment vertical="center"/>
    </xf>
    <xf numFmtId="167" fontId="18" fillId="10" borderId="8" xfId="7" applyNumberFormat="1" applyFont="1" applyFill="1" applyBorder="1" applyAlignment="1" applyProtection="1">
      <alignment horizontal="center" vertical="center"/>
      <protection locked="0"/>
    </xf>
    <xf numFmtId="0" fontId="5" fillId="5" borderId="0" xfId="4" applyFont="1" applyFill="1" applyBorder="1" applyAlignment="1">
      <alignment horizontal="right" vertical="center"/>
    </xf>
    <xf numFmtId="0" fontId="5" fillId="4" borderId="18" xfId="4" applyFont="1" applyFill="1" applyBorder="1"/>
    <xf numFmtId="0" fontId="5" fillId="4" borderId="17" xfId="4" applyFont="1" applyFill="1" applyBorder="1"/>
    <xf numFmtId="0" fontId="5" fillId="4" borderId="21" xfId="4" applyFont="1" applyFill="1" applyBorder="1"/>
  </cellXfs>
  <cellStyles count="8">
    <cellStyle name="Comma" xfId="7" builtinId="3"/>
    <cellStyle name="Comma 2" xfId="1" xr:uid="{00000000-0005-0000-0000-000001000000}"/>
    <cellStyle name="Currency" xfId="2" builtinId="4"/>
    <cellStyle name="Currency 2" xfId="3" xr:uid="{00000000-0005-0000-0000-000003000000}"/>
    <cellStyle name="Normal" xfId="0" builtinId="0"/>
    <cellStyle name="Normal 2" xfId="4" xr:uid="{00000000-0005-0000-0000-000005000000}"/>
    <cellStyle name="Percent 2" xfId="5" xr:uid="{00000000-0005-0000-0000-000006000000}"/>
    <cellStyle name="Percent 3" xfId="6" xr:uid="{00000000-0005-0000-0000-000007000000}"/>
  </cellStyles>
  <dxfs count="0"/>
  <tableStyles count="0" defaultTableStyle="TableStyleMedium9" defaultPivotStyle="PivotStyleLight16"/>
  <colors>
    <mruColors>
      <color rgb="FF008000"/>
      <color rgb="FF009900"/>
      <color rgb="FF99FF99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36"/>
  <sheetViews>
    <sheetView tabSelected="1" view="pageBreakPreview" zoomScale="95" zoomScaleNormal="100" zoomScaleSheetLayoutView="95" workbookViewId="0">
      <selection activeCell="O11" sqref="O11"/>
    </sheetView>
  </sheetViews>
  <sheetFormatPr defaultColWidth="11.453125" defaultRowHeight="12.5"/>
  <cols>
    <col min="1" max="1" width="3.453125" style="1" customWidth="1"/>
    <col min="2" max="2" width="17" style="1" customWidth="1"/>
    <col min="3" max="3" width="28.1796875" style="1" customWidth="1"/>
    <col min="4" max="4" width="11" style="1" customWidth="1"/>
    <col min="5" max="5" width="11.1796875" style="1" customWidth="1"/>
    <col min="6" max="6" width="12.1796875" style="1" bestFit="1" customWidth="1"/>
    <col min="7" max="7" width="16" style="1" customWidth="1"/>
    <col min="8" max="8" width="17.54296875" style="1" customWidth="1"/>
    <col min="9" max="9" width="15.54296875" style="1" customWidth="1"/>
    <col min="10" max="10" width="19.90625" style="1" customWidth="1"/>
    <col min="11" max="11" width="11" style="1" customWidth="1"/>
    <col min="12" max="12" width="13.81640625" style="1" customWidth="1"/>
    <col min="13" max="13" width="13.1796875" style="1" customWidth="1"/>
    <col min="14" max="14" width="12.26953125" style="1" customWidth="1"/>
    <col min="15" max="15" width="13.453125" style="1" customWidth="1"/>
    <col min="16" max="16" width="4.26953125" style="1" customWidth="1"/>
    <col min="17" max="16384" width="11.453125" style="1"/>
  </cols>
  <sheetData>
    <row r="1" spans="1:15" ht="21.75" customHeight="1" thickBot="1">
      <c r="B1" s="315" t="s">
        <v>156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ht="18" customHeight="1" thickBot="1">
      <c r="H2" s="112" t="s">
        <v>154</v>
      </c>
      <c r="L2" s="267" t="s">
        <v>65</v>
      </c>
      <c r="M2" s="268"/>
    </row>
    <row r="3" spans="1:15" ht="15.5" thickBot="1">
      <c r="A3" s="139" t="s">
        <v>18</v>
      </c>
      <c r="B3" s="140"/>
      <c r="C3" s="142"/>
      <c r="D3" s="141"/>
      <c r="E3" s="307" t="s">
        <v>149</v>
      </c>
      <c r="F3" s="308"/>
      <c r="G3" s="309"/>
      <c r="H3" s="146"/>
      <c r="I3" s="147"/>
      <c r="L3" s="122" t="s">
        <v>105</v>
      </c>
      <c r="M3" s="123"/>
      <c r="N3" s="200" t="s">
        <v>208</v>
      </c>
      <c r="O3" s="152" t="s">
        <v>128</v>
      </c>
    </row>
    <row r="4" spans="1:15" ht="15.5" thickBot="1">
      <c r="A4" s="153" t="s">
        <v>147</v>
      </c>
      <c r="B4" s="134"/>
      <c r="C4" s="104"/>
      <c r="E4" s="302" t="s">
        <v>150</v>
      </c>
      <c r="F4" s="303"/>
      <c r="G4" s="304"/>
      <c r="H4" s="145"/>
      <c r="I4" s="148"/>
      <c r="J4" s="130" t="s">
        <v>119</v>
      </c>
      <c r="L4" s="124" t="s">
        <v>104</v>
      </c>
      <c r="M4" s="125"/>
      <c r="N4" s="201" t="s">
        <v>169</v>
      </c>
      <c r="O4" s="199">
        <v>0.36</v>
      </c>
    </row>
    <row r="5" spans="1:15" ht="15.5" thickBot="1">
      <c r="A5" s="143" t="s">
        <v>95</v>
      </c>
      <c r="B5" s="134"/>
      <c r="C5" s="104"/>
      <c r="E5" s="302" t="s">
        <v>151</v>
      </c>
      <c r="F5" s="303"/>
      <c r="G5" s="304"/>
      <c r="H5" s="145"/>
      <c r="I5" s="148"/>
      <c r="J5" s="130" t="s">
        <v>120</v>
      </c>
      <c r="L5" s="124" t="s">
        <v>106</v>
      </c>
      <c r="M5" s="125"/>
      <c r="N5" s="201" t="s">
        <v>170</v>
      </c>
      <c r="O5" s="151" t="s">
        <v>12</v>
      </c>
    </row>
    <row r="6" spans="1:15" ht="15.5" customHeight="1" thickBot="1">
      <c r="A6" s="143" t="s">
        <v>148</v>
      </c>
      <c r="B6" s="134"/>
      <c r="C6" s="104"/>
      <c r="E6" s="305" t="s">
        <v>152</v>
      </c>
      <c r="F6" s="306"/>
      <c r="G6" s="306"/>
      <c r="H6" s="145"/>
      <c r="I6" s="148"/>
      <c r="J6" s="26"/>
      <c r="L6" s="367" t="s">
        <v>164</v>
      </c>
      <c r="M6" s="248" t="s">
        <v>192</v>
      </c>
      <c r="N6" s="190" t="s">
        <v>188</v>
      </c>
      <c r="O6" s="214">
        <v>0.05</v>
      </c>
    </row>
    <row r="7" spans="1:15" ht="15.5" thickBot="1">
      <c r="A7" s="144" t="str">
        <f>A6</f>
        <v>Other personnel:</v>
      </c>
      <c r="B7" s="138"/>
      <c r="C7" s="105"/>
      <c r="E7" s="310" t="s">
        <v>153</v>
      </c>
      <c r="F7" s="311"/>
      <c r="G7" s="311"/>
      <c r="H7" s="211">
        <v>1</v>
      </c>
      <c r="I7" s="150"/>
      <c r="J7" s="286" t="s">
        <v>166</v>
      </c>
      <c r="K7" s="287"/>
      <c r="L7" s="368"/>
      <c r="M7" s="247" t="s">
        <v>190</v>
      </c>
      <c r="N7" s="191" t="s">
        <v>198</v>
      </c>
    </row>
    <row r="8" spans="1:15" s="4" customFormat="1" ht="15.5" thickBot="1">
      <c r="A8" s="25"/>
      <c r="E8" s="25"/>
      <c r="F8" s="25"/>
      <c r="G8" s="25"/>
      <c r="H8" s="34"/>
      <c r="I8" s="34"/>
      <c r="J8" s="26"/>
      <c r="L8" s="368"/>
      <c r="M8" s="247" t="s">
        <v>191</v>
      </c>
      <c r="N8" s="191" t="s">
        <v>189</v>
      </c>
    </row>
    <row r="9" spans="1:15" s="4" customFormat="1" ht="15.5" thickBot="1">
      <c r="A9" s="25"/>
      <c r="B9" s="432"/>
      <c r="C9" s="17" t="s">
        <v>209</v>
      </c>
      <c r="E9" s="25"/>
      <c r="F9" s="25"/>
      <c r="G9" s="25"/>
      <c r="H9" s="34"/>
      <c r="I9" s="34"/>
      <c r="J9" s="26"/>
      <c r="L9" s="369"/>
      <c r="M9" s="249" t="s">
        <v>194</v>
      </c>
      <c r="N9" s="192" t="s">
        <v>193</v>
      </c>
    </row>
    <row r="10" spans="1:15" s="4" customFormat="1" ht="15.5" thickBot="1">
      <c r="A10" s="25"/>
      <c r="B10" s="433"/>
      <c r="C10" s="17" t="s">
        <v>210</v>
      </c>
      <c r="E10" s="25"/>
      <c r="F10" s="25"/>
      <c r="G10" s="25"/>
      <c r="H10" s="34"/>
      <c r="I10" s="34"/>
      <c r="J10" s="26"/>
      <c r="L10" s="434"/>
      <c r="M10" s="435"/>
      <c r="N10" s="435"/>
    </row>
    <row r="11" spans="1:15" s="4" customFormat="1" ht="15.5" thickBot="1">
      <c r="A11" s="25"/>
      <c r="E11" s="25"/>
      <c r="F11" s="25"/>
      <c r="G11" s="25"/>
      <c r="H11" s="34"/>
      <c r="I11" s="34"/>
      <c r="J11" s="26"/>
      <c r="L11" s="212"/>
      <c r="M11" s="371" t="s">
        <v>177</v>
      </c>
      <c r="N11" s="371"/>
      <c r="O11" s="245"/>
    </row>
    <row r="12" spans="1:15" s="4" customFormat="1" ht="28.9" customHeight="1" thickBot="1">
      <c r="A12" s="25"/>
      <c r="B12" s="161" t="s">
        <v>155</v>
      </c>
      <c r="C12" s="154"/>
      <c r="D12" s="155"/>
      <c r="E12" s="156"/>
      <c r="F12" s="156"/>
      <c r="G12" s="156"/>
      <c r="H12" s="157"/>
      <c r="I12" s="157"/>
      <c r="J12" s="158"/>
      <c r="K12" s="155"/>
      <c r="L12" s="159"/>
      <c r="M12" s="155"/>
      <c r="N12" s="155"/>
      <c r="O12" s="160"/>
    </row>
    <row r="13" spans="1:15" s="4" customFormat="1" ht="15.5" thickBot="1">
      <c r="A13" s="25"/>
      <c r="E13" s="135"/>
      <c r="F13" s="135"/>
      <c r="G13" s="135"/>
      <c r="H13" s="34"/>
      <c r="I13" s="34"/>
      <c r="J13" s="26"/>
      <c r="L13" s="136"/>
    </row>
    <row r="14" spans="1:15" ht="19.899999999999999" customHeight="1" thickBot="1">
      <c r="A14" s="25"/>
      <c r="B14" s="328" t="s">
        <v>96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30"/>
    </row>
    <row r="15" spans="1:15" ht="15.5" thickBot="1">
      <c r="A15" s="25"/>
      <c r="B15" s="4"/>
      <c r="C15" s="4"/>
      <c r="D15" s="4"/>
      <c r="E15" s="27"/>
      <c r="F15" s="27"/>
      <c r="G15" s="27"/>
      <c r="H15" s="34"/>
      <c r="I15" s="34"/>
      <c r="J15" s="26"/>
    </row>
    <row r="16" spans="1:15" ht="18" thickTop="1" thickBot="1">
      <c r="A16" s="25"/>
      <c r="B16" s="299" t="s">
        <v>127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1"/>
    </row>
    <row r="17" spans="1:15" ht="16" thickTop="1" thickBot="1">
      <c r="A17" s="25"/>
      <c r="B17" s="4"/>
      <c r="C17" s="4"/>
      <c r="D17" s="4"/>
      <c r="E17" s="27"/>
      <c r="F17" s="27"/>
      <c r="G17" s="27"/>
      <c r="H17" s="34"/>
      <c r="I17" s="34"/>
      <c r="J17" s="26"/>
    </row>
    <row r="18" spans="1:15" ht="18" customHeight="1" thickBot="1">
      <c r="B18" s="276" t="s">
        <v>52</v>
      </c>
      <c r="C18" s="277"/>
      <c r="D18" s="277"/>
      <c r="E18" s="277"/>
      <c r="F18" s="277"/>
      <c r="G18" s="278"/>
      <c r="I18" s="288" t="s">
        <v>58</v>
      </c>
      <c r="J18" s="289"/>
      <c r="K18" s="289"/>
      <c r="L18" s="289"/>
      <c r="M18" s="289"/>
      <c r="N18" s="289"/>
      <c r="O18" s="290"/>
    </row>
    <row r="19" spans="1:15" ht="16.5" customHeight="1" thickBot="1">
      <c r="A19" s="8"/>
      <c r="B19" s="8"/>
      <c r="C19" s="2"/>
      <c r="D19" s="2"/>
      <c r="E19" s="2"/>
      <c r="F19" s="2"/>
      <c r="G19" s="9"/>
      <c r="H19" s="187" t="s">
        <v>161</v>
      </c>
      <c r="I19" s="9"/>
    </row>
    <row r="20" spans="1:15" s="7" customFormat="1" ht="25.5" thickBot="1">
      <c r="A20" s="10"/>
      <c r="B20" s="326" t="s">
        <v>29</v>
      </c>
      <c r="C20" s="327"/>
      <c r="D20" s="50" t="s">
        <v>20</v>
      </c>
      <c r="E20" s="50" t="s">
        <v>21</v>
      </c>
      <c r="F20" s="50" t="s">
        <v>22</v>
      </c>
      <c r="G20" s="51" t="s">
        <v>23</v>
      </c>
      <c r="H20" s="195" t="s">
        <v>162</v>
      </c>
      <c r="I20" s="332" t="s">
        <v>30</v>
      </c>
      <c r="J20" s="333"/>
      <c r="K20" s="32" t="s">
        <v>20</v>
      </c>
      <c r="L20" s="32" t="s">
        <v>21</v>
      </c>
      <c r="M20" s="32" t="s">
        <v>22</v>
      </c>
      <c r="N20" s="35" t="s">
        <v>23</v>
      </c>
      <c r="O20" s="36" t="s">
        <v>97</v>
      </c>
    </row>
    <row r="21" spans="1:15" ht="39.75" customHeight="1">
      <c r="B21" s="281" t="s">
        <v>68</v>
      </c>
      <c r="C21" s="282"/>
      <c r="D21" s="174">
        <v>4</v>
      </c>
      <c r="E21" s="175">
        <v>8</v>
      </c>
      <c r="F21" s="175"/>
      <c r="G21" s="52">
        <f t="shared" ref="G21:G26" si="0">SUM(D21*197,E21*$N$74,F21*$N$93)</f>
        <v>1211.1298076923076</v>
      </c>
      <c r="H21" s="283" t="s">
        <v>163</v>
      </c>
      <c r="I21" s="334" t="s">
        <v>76</v>
      </c>
      <c r="J21" s="335"/>
      <c r="K21" s="178">
        <v>0.5</v>
      </c>
      <c r="L21" s="179">
        <v>5.85</v>
      </c>
      <c r="M21" s="180"/>
      <c r="N21" s="46">
        <f t="shared" ref="N21:N29" si="1">SUM(K21*197,L21*$N$74,M21*$N$93)</f>
        <v>407.91367187500003</v>
      </c>
      <c r="O21" s="107">
        <f t="shared" ref="O21:O29" si="2">ROUND(N21*(1+$O$4),-1)</f>
        <v>550</v>
      </c>
    </row>
    <row r="22" spans="1:15" ht="18" customHeight="1">
      <c r="B22" s="436" t="s">
        <v>61</v>
      </c>
      <c r="C22" s="5"/>
      <c r="D22" s="174">
        <v>2</v>
      </c>
      <c r="E22" s="175">
        <v>8</v>
      </c>
      <c r="F22" s="175">
        <v>2</v>
      </c>
      <c r="G22" s="52">
        <f t="shared" si="0"/>
        <v>891.88274038461543</v>
      </c>
      <c r="H22" s="284"/>
      <c r="I22" s="321" t="s">
        <v>75</v>
      </c>
      <c r="J22" s="322"/>
      <c r="K22" s="181">
        <v>1.5</v>
      </c>
      <c r="L22" s="182">
        <v>11.85</v>
      </c>
      <c r="M22" s="182"/>
      <c r="N22" s="46">
        <f t="shared" si="1"/>
        <v>922.26102764423081</v>
      </c>
      <c r="O22" s="107">
        <f t="shared" si="2"/>
        <v>1250</v>
      </c>
    </row>
    <row r="23" spans="1:15" ht="30.5" customHeight="1">
      <c r="B23" s="274" t="s">
        <v>70</v>
      </c>
      <c r="C23" s="275"/>
      <c r="D23" s="174">
        <v>6</v>
      </c>
      <c r="E23" s="175">
        <v>6</v>
      </c>
      <c r="F23" s="175">
        <v>2</v>
      </c>
      <c r="G23" s="52">
        <f t="shared" si="0"/>
        <v>1574.1002884615386</v>
      </c>
      <c r="H23" s="284"/>
      <c r="I23" s="297" t="s">
        <v>53</v>
      </c>
      <c r="J23" s="298"/>
      <c r="K23" s="178">
        <v>2</v>
      </c>
      <c r="L23" s="179">
        <v>9</v>
      </c>
      <c r="M23" s="180">
        <v>3.6</v>
      </c>
      <c r="N23" s="46">
        <f t="shared" si="1"/>
        <v>1004.5763125000001</v>
      </c>
      <c r="O23" s="107">
        <f t="shared" si="2"/>
        <v>1370</v>
      </c>
    </row>
    <row r="24" spans="1:15" ht="25.5" customHeight="1" thickBot="1">
      <c r="B24" s="281" t="s">
        <v>69</v>
      </c>
      <c r="C24" s="282"/>
      <c r="D24" s="174">
        <v>9.5</v>
      </c>
      <c r="E24" s="175">
        <v>12</v>
      </c>
      <c r="F24" s="175">
        <v>2</v>
      </c>
      <c r="G24" s="52">
        <f t="shared" si="0"/>
        <v>2580.9476442307696</v>
      </c>
      <c r="H24" s="285"/>
      <c r="I24" s="297" t="s">
        <v>62</v>
      </c>
      <c r="J24" s="298"/>
      <c r="K24" s="178">
        <v>1</v>
      </c>
      <c r="L24" s="179">
        <v>6.25</v>
      </c>
      <c r="M24" s="180">
        <v>2</v>
      </c>
      <c r="N24" s="46">
        <f t="shared" si="1"/>
        <v>602.32309495192317</v>
      </c>
      <c r="O24" s="107">
        <f t="shared" si="2"/>
        <v>820</v>
      </c>
    </row>
    <row r="25" spans="1:15" ht="18" customHeight="1">
      <c r="B25" s="321" t="s">
        <v>74</v>
      </c>
      <c r="C25" s="322"/>
      <c r="D25" s="176">
        <v>2</v>
      </c>
      <c r="E25" s="177">
        <v>20</v>
      </c>
      <c r="F25" s="177"/>
      <c r="G25" s="52">
        <f t="shared" si="0"/>
        <v>1451.8245192307693</v>
      </c>
      <c r="I25" s="297" t="s">
        <v>63</v>
      </c>
      <c r="J25" s="298"/>
      <c r="K25" s="178">
        <v>2</v>
      </c>
      <c r="L25" s="179">
        <v>6.5</v>
      </c>
      <c r="M25" s="180">
        <v>1.5</v>
      </c>
      <c r="N25" s="46">
        <f t="shared" si="1"/>
        <v>793.85766826923077</v>
      </c>
      <c r="O25" s="107">
        <f t="shared" si="2"/>
        <v>1080</v>
      </c>
    </row>
    <row r="26" spans="1:15" ht="41" customHeight="1" thickBot="1">
      <c r="B26" s="321" t="s">
        <v>73</v>
      </c>
      <c r="C26" s="322"/>
      <c r="D26" s="91"/>
      <c r="E26" s="92"/>
      <c r="F26" s="92"/>
      <c r="G26" s="52">
        <f t="shared" si="0"/>
        <v>0</v>
      </c>
      <c r="H26" s="188" t="s">
        <v>187</v>
      </c>
      <c r="I26" s="274" t="s">
        <v>71</v>
      </c>
      <c r="J26" s="275"/>
      <c r="K26" s="179">
        <v>0.5</v>
      </c>
      <c r="L26" s="179">
        <v>7.25</v>
      </c>
      <c r="M26" s="180"/>
      <c r="N26" s="46">
        <f t="shared" si="1"/>
        <v>481.96138822115387</v>
      </c>
      <c r="O26" s="107">
        <f t="shared" si="2"/>
        <v>660</v>
      </c>
    </row>
    <row r="27" spans="1:15" ht="42" customHeight="1" thickBot="1">
      <c r="B27" s="168" t="s">
        <v>159</v>
      </c>
      <c r="C27" s="172" t="str">
        <f>IF(COUNTIF(H27, "Department XXX"),Data!B1," ")</f>
        <v xml:space="preserve"> </v>
      </c>
      <c r="D27" s="93"/>
      <c r="E27" s="94"/>
      <c r="F27" s="94"/>
      <c r="G27" s="171" t="str">
        <f>IF(COUNTIF(H27,"Department XXX"),Data!C1," ")</f>
        <v xml:space="preserve"> </v>
      </c>
      <c r="H27" s="173"/>
      <c r="I27" s="274" t="s">
        <v>72</v>
      </c>
      <c r="J27" s="275"/>
      <c r="K27" s="95"/>
      <c r="L27" s="95"/>
      <c r="M27" s="96"/>
      <c r="N27" s="46">
        <f t="shared" si="1"/>
        <v>0</v>
      </c>
      <c r="O27" s="107">
        <f t="shared" si="2"/>
        <v>0</v>
      </c>
    </row>
    <row r="28" spans="1:15" ht="16.5" customHeight="1">
      <c r="B28" s="317" t="s">
        <v>25</v>
      </c>
      <c r="C28" s="318"/>
      <c r="D28" s="4"/>
      <c r="E28" s="4"/>
      <c r="F28" s="4"/>
      <c r="G28" s="54">
        <f>SUM(G21:G27)</f>
        <v>7709.8850000000002</v>
      </c>
      <c r="I28" s="297" t="s">
        <v>54</v>
      </c>
      <c r="J28" s="298"/>
      <c r="K28" s="179">
        <v>2</v>
      </c>
      <c r="L28" s="179">
        <v>8</v>
      </c>
      <c r="M28" s="180">
        <v>5</v>
      </c>
      <c r="N28" s="46">
        <f t="shared" si="1"/>
        <v>1004.012139423077</v>
      </c>
      <c r="O28" s="107">
        <f t="shared" si="2"/>
        <v>1370</v>
      </c>
    </row>
    <row r="29" spans="1:15" ht="18" customHeight="1" thickBot="1">
      <c r="B29" s="279" t="s">
        <v>24</v>
      </c>
      <c r="C29" s="280"/>
      <c r="D29" s="17"/>
      <c r="E29" s="8"/>
      <c r="G29" s="106">
        <f>ROUND(G28*(1+$O$4), -1)</f>
        <v>10490</v>
      </c>
      <c r="I29" s="351" t="s">
        <v>55</v>
      </c>
      <c r="J29" s="352"/>
      <c r="K29" s="183">
        <v>0.25</v>
      </c>
      <c r="L29" s="183">
        <v>1.5</v>
      </c>
      <c r="M29" s="184"/>
      <c r="N29" s="47">
        <f t="shared" si="1"/>
        <v>128.58683894230771</v>
      </c>
      <c r="O29" s="107">
        <f t="shared" si="2"/>
        <v>170</v>
      </c>
    </row>
    <row r="30" spans="1:15" ht="16.5" customHeight="1">
      <c r="D30" s="2"/>
      <c r="E30" s="8"/>
    </row>
    <row r="31" spans="1:15" ht="16.5" customHeight="1" thickBot="1">
      <c r="B31" s="2" t="s">
        <v>89</v>
      </c>
      <c r="D31" s="2"/>
      <c r="E31" s="8"/>
      <c r="I31" s="2" t="s">
        <v>89</v>
      </c>
    </row>
    <row r="32" spans="1:15" ht="16.5" customHeight="1">
      <c r="B32" s="387"/>
      <c r="C32" s="388"/>
      <c r="D32" s="388"/>
      <c r="E32" s="388"/>
      <c r="F32" s="388"/>
      <c r="G32" s="389"/>
      <c r="I32" s="387"/>
      <c r="J32" s="388"/>
      <c r="K32" s="388"/>
      <c r="L32" s="388"/>
      <c r="M32" s="388"/>
      <c r="N32" s="388"/>
      <c r="O32" s="389"/>
    </row>
    <row r="33" spans="1:15" ht="16.5" customHeight="1">
      <c r="B33" s="390"/>
      <c r="C33" s="391"/>
      <c r="D33" s="391"/>
      <c r="E33" s="391"/>
      <c r="F33" s="391"/>
      <c r="G33" s="392"/>
      <c r="I33" s="390"/>
      <c r="J33" s="391"/>
      <c r="K33" s="391"/>
      <c r="L33" s="391"/>
      <c r="M33" s="391"/>
      <c r="N33" s="391"/>
      <c r="O33" s="392"/>
    </row>
    <row r="34" spans="1:15" ht="16.5" customHeight="1" thickBot="1">
      <c r="B34" s="393"/>
      <c r="C34" s="394"/>
      <c r="D34" s="394"/>
      <c r="E34" s="394"/>
      <c r="F34" s="394"/>
      <c r="G34" s="395"/>
      <c r="I34" s="393"/>
      <c r="J34" s="394"/>
      <c r="K34" s="394"/>
      <c r="L34" s="394"/>
      <c r="M34" s="394"/>
      <c r="N34" s="394"/>
      <c r="O34" s="395"/>
    </row>
    <row r="35" spans="1:15" ht="15.75" customHeight="1" thickBot="1">
      <c r="I35" s="13"/>
      <c r="J35" s="13"/>
    </row>
    <row r="36" spans="1:15" ht="24" customHeight="1" thickTop="1" thickBot="1">
      <c r="B36" s="331" t="s">
        <v>80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1"/>
    </row>
    <row r="37" spans="1:15" ht="17.25" customHeight="1" thickTop="1"/>
    <row r="38" spans="1:15" ht="18" customHeight="1">
      <c r="A38" s="11" t="s">
        <v>101</v>
      </c>
      <c r="B38" s="6"/>
      <c r="C38" s="6"/>
      <c r="D38" s="6"/>
      <c r="E38" s="16"/>
      <c r="F38" s="17"/>
      <c r="G38" s="4"/>
      <c r="H38" s="4"/>
    </row>
    <row r="39" spans="1:15" ht="13" thickBot="1">
      <c r="A39" s="8"/>
      <c r="B39" s="2"/>
      <c r="C39" s="2"/>
      <c r="D39" s="2"/>
      <c r="E39" s="2"/>
      <c r="F39" s="2"/>
      <c r="J39" s="2" t="s">
        <v>102</v>
      </c>
    </row>
    <row r="40" spans="1:15" ht="13" thickBot="1">
      <c r="B40" s="323" t="s">
        <v>85</v>
      </c>
      <c r="C40" s="324"/>
      <c r="D40" s="324"/>
      <c r="E40" s="325"/>
      <c r="J40" s="353"/>
      <c r="K40" s="354"/>
      <c r="L40" s="354"/>
      <c r="M40" s="354"/>
      <c r="N40" s="354"/>
      <c r="O40" s="355"/>
    </row>
    <row r="41" spans="1:15">
      <c r="B41" s="1" t="s">
        <v>87</v>
      </c>
      <c r="D41" s="108">
        <v>1</v>
      </c>
      <c r="E41" s="78"/>
      <c r="F41" s="14" t="s">
        <v>132</v>
      </c>
      <c r="J41" s="356"/>
      <c r="K41" s="357"/>
      <c r="L41" s="357"/>
      <c r="M41" s="357"/>
      <c r="N41" s="357"/>
      <c r="O41" s="358"/>
    </row>
    <row r="42" spans="1:15" ht="26" customHeight="1">
      <c r="B42" s="1" t="s">
        <v>5</v>
      </c>
      <c r="D42" s="182">
        <v>1.5</v>
      </c>
      <c r="E42" s="137" t="s">
        <v>133</v>
      </c>
      <c r="F42" s="273" t="s">
        <v>64</v>
      </c>
      <c r="G42" s="273"/>
      <c r="H42" s="273"/>
      <c r="J42" s="356"/>
      <c r="K42" s="357"/>
      <c r="L42" s="357"/>
      <c r="M42" s="357"/>
      <c r="N42" s="357"/>
      <c r="O42" s="358"/>
    </row>
    <row r="43" spans="1:15" ht="15.5" customHeight="1">
      <c r="B43" s="316" t="s">
        <v>6</v>
      </c>
      <c r="C43" s="316"/>
      <c r="D43" s="18"/>
      <c r="E43" s="80">
        <f>SUM(D41*D42)</f>
        <v>1.5</v>
      </c>
      <c r="F43" s="272"/>
      <c r="G43" s="273"/>
      <c r="H43" s="273"/>
      <c r="J43" s="356"/>
      <c r="K43" s="357"/>
      <c r="L43" s="357"/>
      <c r="M43" s="357"/>
      <c r="N43" s="357"/>
      <c r="O43" s="358"/>
    </row>
    <row r="44" spans="1:15" ht="13" thickBot="1">
      <c r="B44" s="1" t="s">
        <v>7</v>
      </c>
      <c r="D44" s="18"/>
      <c r="E44" s="79"/>
      <c r="F44" s="9"/>
      <c r="J44" s="359"/>
      <c r="K44" s="360"/>
      <c r="L44" s="360"/>
      <c r="M44" s="360"/>
      <c r="N44" s="360"/>
      <c r="O44" s="361"/>
    </row>
    <row r="45" spans="1:15" ht="25.5" thickBot="1">
      <c r="B45" s="1" t="s">
        <v>8</v>
      </c>
      <c r="D45" s="182">
        <v>1</v>
      </c>
      <c r="E45" s="137" t="s">
        <v>137</v>
      </c>
      <c r="J45" s="294" t="s">
        <v>31</v>
      </c>
      <c r="K45" s="295"/>
      <c r="L45" s="296"/>
    </row>
    <row r="46" spans="1:15" ht="27" customHeight="1" thickBot="1">
      <c r="B46" s="1" t="s">
        <v>45</v>
      </c>
      <c r="D46" s="89"/>
      <c r="E46" s="78"/>
      <c r="F46" s="271" t="s">
        <v>28</v>
      </c>
      <c r="G46" s="271"/>
      <c r="H46" s="271"/>
      <c r="I46" s="15"/>
      <c r="J46" s="260" t="s">
        <v>195</v>
      </c>
      <c r="K46" s="261" t="s">
        <v>16</v>
      </c>
      <c r="L46" s="262" t="s">
        <v>17</v>
      </c>
    </row>
    <row r="47" spans="1:15" ht="25">
      <c r="B47" s="1" t="s">
        <v>36</v>
      </c>
      <c r="D47" s="89"/>
      <c r="E47" s="78"/>
      <c r="F47" s="14" t="s">
        <v>27</v>
      </c>
      <c r="J47" s="263" t="s">
        <v>196</v>
      </c>
      <c r="K47" s="264">
        <v>0.26900000000000002</v>
      </c>
      <c r="L47" s="265">
        <v>0.29599999999999999</v>
      </c>
      <c r="M47" s="29"/>
      <c r="N47" s="29"/>
      <c r="O47" s="29"/>
    </row>
    <row r="48" spans="1:15" ht="25">
      <c r="B48" s="1" t="s">
        <v>44</v>
      </c>
      <c r="D48" s="89"/>
      <c r="E48" s="78"/>
      <c r="F48" s="14" t="s">
        <v>27</v>
      </c>
      <c r="J48" s="258" t="s">
        <v>197</v>
      </c>
      <c r="K48" s="37">
        <v>0.18</v>
      </c>
      <c r="L48" s="57">
        <v>0.193</v>
      </c>
      <c r="M48" s="12"/>
      <c r="N48" s="12"/>
      <c r="O48" s="12"/>
    </row>
    <row r="49" spans="1:15" ht="13" thickBot="1">
      <c r="B49" s="316" t="s">
        <v>86</v>
      </c>
      <c r="C49" s="316"/>
      <c r="D49" s="18"/>
      <c r="E49" s="81">
        <f>SUM(E43,D45:D48)</f>
        <v>2.5</v>
      </c>
      <c r="I49" s="12"/>
      <c r="J49" s="258" t="s">
        <v>172</v>
      </c>
      <c r="K49" s="37">
        <v>0.36499999999999999</v>
      </c>
      <c r="L49" s="57">
        <v>0.39700000000000002</v>
      </c>
      <c r="M49" s="12"/>
    </row>
    <row r="50" spans="1:15" ht="13" thickBot="1">
      <c r="B50" s="323" t="s">
        <v>130</v>
      </c>
      <c r="C50" s="324"/>
      <c r="D50" s="324"/>
      <c r="E50" s="325"/>
      <c r="I50" s="4"/>
      <c r="J50" s="168" t="s">
        <v>19</v>
      </c>
      <c r="K50" s="58">
        <v>0.10100000000000001</v>
      </c>
      <c r="L50" s="59">
        <v>0.10100000000000001</v>
      </c>
    </row>
    <row r="51" spans="1:15">
      <c r="B51" s="1" t="s">
        <v>87</v>
      </c>
      <c r="D51" s="108">
        <v>1</v>
      </c>
      <c r="E51" s="79"/>
      <c r="F51" s="14" t="s">
        <v>135</v>
      </c>
      <c r="J51" s="7"/>
      <c r="K51" s="259"/>
      <c r="L51" s="259"/>
    </row>
    <row r="52" spans="1:15" ht="13" thickBot="1">
      <c r="B52" s="1" t="s">
        <v>5</v>
      </c>
      <c r="D52" s="89"/>
      <c r="E52" s="79"/>
      <c r="F52" s="14" t="s">
        <v>146</v>
      </c>
      <c r="J52" s="30" t="s">
        <v>98</v>
      </c>
      <c r="K52" s="112" t="s">
        <v>90</v>
      </c>
      <c r="M52" s="112" t="s">
        <v>111</v>
      </c>
    </row>
    <row r="53" spans="1:15" ht="13" thickBot="1">
      <c r="B53" s="316" t="s">
        <v>6</v>
      </c>
      <c r="C53" s="316"/>
      <c r="D53" s="18"/>
      <c r="E53" s="80">
        <f>SUM(D51*D52)</f>
        <v>0</v>
      </c>
      <c r="I53" s="15"/>
      <c r="J53" s="185">
        <v>327000</v>
      </c>
      <c r="K53" s="110"/>
      <c r="L53" s="112" t="s">
        <v>91</v>
      </c>
      <c r="M53" s="110"/>
      <c r="N53" s="112" t="s">
        <v>91</v>
      </c>
    </row>
    <row r="54" spans="1:15" ht="25.5" thickBot="1">
      <c r="B54" s="1" t="s">
        <v>88</v>
      </c>
      <c r="D54" s="109"/>
      <c r="E54" s="82">
        <f>D54</f>
        <v>0</v>
      </c>
      <c r="J54" s="19" t="s">
        <v>92</v>
      </c>
      <c r="K54" s="19" t="s">
        <v>12</v>
      </c>
      <c r="L54" s="19" t="s">
        <v>13</v>
      </c>
      <c r="M54" s="19" t="s">
        <v>0</v>
      </c>
      <c r="N54" s="19" t="s">
        <v>14</v>
      </c>
      <c r="O54" s="19" t="s">
        <v>57</v>
      </c>
    </row>
    <row r="55" spans="1:15" ht="13" thickBot="1">
      <c r="B55" s="316" t="s">
        <v>131</v>
      </c>
      <c r="C55" s="316"/>
      <c r="D55" s="89"/>
      <c r="E55" s="80">
        <f>SUM(E53,D54)</f>
        <v>0</v>
      </c>
      <c r="J55" s="42">
        <f>K53/2080</f>
        <v>0</v>
      </c>
      <c r="K55" s="24">
        <f>O6</f>
        <v>0.05</v>
      </c>
      <c r="L55" s="42">
        <f>+J55*(K55+1)</f>
        <v>0</v>
      </c>
      <c r="M55" s="42">
        <f>+L55*L48</f>
        <v>0</v>
      </c>
      <c r="N55" s="42">
        <f>+M55+L55</f>
        <v>0</v>
      </c>
      <c r="O55" s="42">
        <f>+N55*E49</f>
        <v>0</v>
      </c>
    </row>
    <row r="56" spans="1:15" ht="18" customHeight="1" thickBot="1">
      <c r="A56" s="20" t="s">
        <v>15</v>
      </c>
      <c r="B56" s="21"/>
      <c r="C56" s="21"/>
      <c r="D56" s="22"/>
      <c r="F56" s="84">
        <f>SUM(E49,E55)</f>
        <v>2.5</v>
      </c>
      <c r="J56" s="42">
        <f>M53/2080</f>
        <v>0</v>
      </c>
      <c r="K56" s="24">
        <f>O6</f>
        <v>0.05</v>
      </c>
      <c r="L56" s="42">
        <f>+J56*(K56+1)</f>
        <v>0</v>
      </c>
      <c r="M56" s="42">
        <f>+L56*L48</f>
        <v>0</v>
      </c>
      <c r="N56" s="42">
        <f>+M56+L56</f>
        <v>0</v>
      </c>
      <c r="O56" s="42">
        <f>+N56*E55</f>
        <v>0</v>
      </c>
    </row>
    <row r="57" spans="1:15" ht="18" customHeight="1">
      <c r="A57" s="11" t="s">
        <v>99</v>
      </c>
      <c r="B57" s="6"/>
      <c r="C57" s="6"/>
      <c r="D57" s="6"/>
      <c r="E57" s="6"/>
      <c r="F57" s="16"/>
      <c r="G57" s="70"/>
      <c r="H57" s="4"/>
    </row>
    <row r="58" spans="1:15" ht="16.5" customHeight="1" thickBot="1">
      <c r="A58" s="8"/>
      <c r="B58" s="2"/>
      <c r="C58" s="2"/>
      <c r="D58" s="2"/>
      <c r="E58" s="2"/>
      <c r="F58" s="2"/>
      <c r="J58" s="2" t="s">
        <v>89</v>
      </c>
    </row>
    <row r="59" spans="1:15">
      <c r="B59" s="1" t="s">
        <v>26</v>
      </c>
      <c r="D59" s="23"/>
      <c r="E59" s="79"/>
      <c r="J59" s="353"/>
      <c r="K59" s="354"/>
      <c r="L59" s="354"/>
      <c r="M59" s="354"/>
      <c r="N59" s="354"/>
      <c r="O59" s="355"/>
    </row>
    <row r="60" spans="1:15" ht="13.5" customHeight="1">
      <c r="B60" s="1" t="s">
        <v>4</v>
      </c>
      <c r="D60" s="89">
        <v>1</v>
      </c>
      <c r="E60" s="79"/>
      <c r="F60" s="14" t="s">
        <v>132</v>
      </c>
      <c r="J60" s="356"/>
      <c r="K60" s="357"/>
      <c r="L60" s="357"/>
      <c r="M60" s="357"/>
      <c r="N60" s="357"/>
      <c r="O60" s="358"/>
    </row>
    <row r="61" spans="1:15" ht="25" customHeight="1">
      <c r="B61" s="1" t="s">
        <v>5</v>
      </c>
      <c r="D61" s="182">
        <v>4.5</v>
      </c>
      <c r="E61" s="137" t="s">
        <v>134</v>
      </c>
      <c r="F61" s="273" t="s">
        <v>112</v>
      </c>
      <c r="G61" s="273"/>
      <c r="H61" s="273"/>
      <c r="J61" s="356"/>
      <c r="K61" s="357"/>
      <c r="L61" s="357"/>
      <c r="M61" s="357"/>
      <c r="N61" s="357"/>
      <c r="O61" s="358"/>
    </row>
    <row r="62" spans="1:15" ht="16.5" customHeight="1">
      <c r="B62" s="316" t="s">
        <v>6</v>
      </c>
      <c r="C62" s="316"/>
      <c r="D62" s="18"/>
      <c r="E62" s="80">
        <f>SUM(D60*D61)</f>
        <v>4.5</v>
      </c>
      <c r="F62" s="273"/>
      <c r="G62" s="273"/>
      <c r="H62" s="273"/>
      <c r="J62" s="356"/>
      <c r="K62" s="357"/>
      <c r="L62" s="357"/>
      <c r="M62" s="357"/>
      <c r="N62" s="357"/>
      <c r="O62" s="358"/>
    </row>
    <row r="63" spans="1:15" ht="13" thickBot="1">
      <c r="B63" s="1" t="s">
        <v>7</v>
      </c>
      <c r="D63" s="18"/>
      <c r="E63" s="79"/>
      <c r="F63" s="273"/>
      <c r="G63" s="273"/>
      <c r="H63" s="273"/>
      <c r="J63" s="359"/>
      <c r="K63" s="360"/>
      <c r="L63" s="360"/>
      <c r="M63" s="360"/>
      <c r="N63" s="360"/>
      <c r="O63" s="361"/>
    </row>
    <row r="64" spans="1:15" ht="25.5" thickBot="1">
      <c r="B64" s="1" t="s">
        <v>8</v>
      </c>
      <c r="D64" s="182">
        <v>2.5</v>
      </c>
      <c r="E64" s="137" t="s">
        <v>138</v>
      </c>
      <c r="F64" s="85"/>
      <c r="J64" s="294" t="s">
        <v>31</v>
      </c>
      <c r="K64" s="295"/>
      <c r="L64" s="296"/>
    </row>
    <row r="65" spans="1:15" ht="27" customHeight="1" thickBot="1">
      <c r="B65" s="1" t="s">
        <v>9</v>
      </c>
      <c r="D65" s="89"/>
      <c r="E65" s="79"/>
      <c r="F65" s="271" t="s">
        <v>28</v>
      </c>
      <c r="G65" s="271"/>
      <c r="H65" s="271"/>
      <c r="I65" s="4"/>
      <c r="J65" s="60" t="s">
        <v>195</v>
      </c>
      <c r="K65" s="61" t="s">
        <v>16</v>
      </c>
      <c r="L65" s="62" t="s">
        <v>17</v>
      </c>
      <c r="M65"/>
    </row>
    <row r="66" spans="1:15" ht="25">
      <c r="B66" s="1" t="s">
        <v>36</v>
      </c>
      <c r="D66" s="89"/>
      <c r="E66" s="79"/>
      <c r="F66" s="14" t="s">
        <v>27</v>
      </c>
      <c r="J66" s="263" t="s">
        <v>196</v>
      </c>
      <c r="K66" s="264">
        <v>0.26900000000000002</v>
      </c>
      <c r="L66" s="265">
        <v>0.29599999999999999</v>
      </c>
    </row>
    <row r="67" spans="1:15" ht="25">
      <c r="B67" s="1" t="s">
        <v>44</v>
      </c>
      <c r="D67" s="89"/>
      <c r="E67" s="79"/>
      <c r="F67" s="14" t="s">
        <v>27</v>
      </c>
      <c r="J67" s="258" t="s">
        <v>197</v>
      </c>
      <c r="K67" s="37">
        <v>0.18</v>
      </c>
      <c r="L67" s="57">
        <v>0.193</v>
      </c>
    </row>
    <row r="68" spans="1:15">
      <c r="B68" s="316" t="s">
        <v>10</v>
      </c>
      <c r="C68" s="316"/>
      <c r="D68" s="18"/>
      <c r="E68" s="80">
        <f>SUM(D64:D67)</f>
        <v>2.5</v>
      </c>
      <c r="J68" s="258" t="s">
        <v>172</v>
      </c>
      <c r="K68" s="37">
        <v>0.36499999999999999</v>
      </c>
      <c r="L68" s="57">
        <v>0.39700000000000002</v>
      </c>
    </row>
    <row r="69" spans="1:15" ht="13" thickBot="1">
      <c r="B69" s="1" t="s">
        <v>11</v>
      </c>
      <c r="D69" s="18"/>
      <c r="E69" s="86"/>
      <c r="J69" s="168" t="s">
        <v>19</v>
      </c>
      <c r="K69" s="58">
        <v>0.10100000000000001</v>
      </c>
      <c r="L69" s="59">
        <v>0.10100000000000001</v>
      </c>
    </row>
    <row r="70" spans="1:15">
      <c r="B70" s="1" t="s">
        <v>37</v>
      </c>
      <c r="D70" s="89"/>
      <c r="E70" s="79"/>
      <c r="J70" s="7"/>
      <c r="K70" s="259"/>
      <c r="L70" s="259"/>
    </row>
    <row r="71" spans="1:15" ht="13" thickBot="1">
      <c r="B71" s="1" t="s">
        <v>38</v>
      </c>
      <c r="D71" s="89"/>
      <c r="E71" s="79"/>
      <c r="H71" s="31"/>
      <c r="J71" s="14" t="s">
        <v>100</v>
      </c>
    </row>
    <row r="72" spans="1:15" ht="13" thickBot="1">
      <c r="B72" s="316" t="s">
        <v>3</v>
      </c>
      <c r="C72" s="316"/>
      <c r="D72" s="18"/>
      <c r="E72" s="80">
        <f>SUM(D70*D71)</f>
        <v>0</v>
      </c>
      <c r="I72" s="15"/>
      <c r="J72" s="186">
        <v>75000</v>
      </c>
    </row>
    <row r="73" spans="1:15" ht="38" thickBot="1">
      <c r="B73" s="2" t="s">
        <v>1</v>
      </c>
      <c r="C73" s="89"/>
      <c r="D73" s="109"/>
      <c r="E73" s="87">
        <f>D73</f>
        <v>0</v>
      </c>
      <c r="J73" s="19" t="s">
        <v>77</v>
      </c>
      <c r="K73" s="19" t="s">
        <v>12</v>
      </c>
      <c r="L73" s="19" t="s">
        <v>13</v>
      </c>
      <c r="M73" s="19" t="s">
        <v>0</v>
      </c>
      <c r="N73" s="19" t="s">
        <v>14</v>
      </c>
      <c r="O73" s="19" t="s">
        <v>57</v>
      </c>
    </row>
    <row r="74" spans="1:15" ht="13" thickBot="1">
      <c r="A74" s="20" t="s">
        <v>15</v>
      </c>
      <c r="B74" s="21"/>
      <c r="C74" s="21"/>
      <c r="D74" s="22"/>
      <c r="F74" s="84">
        <f>SUM(E62:E73)</f>
        <v>7</v>
      </c>
      <c r="G74" s="14"/>
      <c r="J74" s="42">
        <f>J72/2080</f>
        <v>36.057692307692307</v>
      </c>
      <c r="K74" s="24">
        <f>O6</f>
        <v>0.05</v>
      </c>
      <c r="L74" s="42">
        <f>+J74*(K74+1)</f>
        <v>37.860576923076927</v>
      </c>
      <c r="M74" s="42">
        <f>+L74*L68</f>
        <v>15.03064903846154</v>
      </c>
      <c r="N74" s="42">
        <f>+M74+L74</f>
        <v>52.891225961538467</v>
      </c>
      <c r="O74" s="42">
        <f>+N74*F74</f>
        <v>370.23858173076928</v>
      </c>
    </row>
    <row r="75" spans="1:15" ht="18" customHeight="1">
      <c r="H75" s="3"/>
    </row>
    <row r="76" spans="1:15" ht="18" customHeight="1">
      <c r="A76" s="11" t="s">
        <v>107</v>
      </c>
      <c r="B76" s="11"/>
      <c r="C76" s="11"/>
      <c r="D76" s="11"/>
      <c r="E76" s="11"/>
      <c r="F76" s="11"/>
      <c r="G76" s="11"/>
      <c r="H76" s="88"/>
      <c r="I76" s="88"/>
      <c r="J76" s="88"/>
    </row>
    <row r="77" spans="1:15" ht="18" customHeight="1" thickBot="1">
      <c r="A77" s="2"/>
      <c r="B77" s="2"/>
      <c r="C77" s="2"/>
      <c r="J77" s="2" t="s">
        <v>102</v>
      </c>
    </row>
    <row r="78" spans="1:15" ht="18" customHeight="1">
      <c r="B78" s="1" t="s">
        <v>26</v>
      </c>
      <c r="D78" s="23"/>
      <c r="E78" s="79"/>
      <c r="J78" s="353"/>
      <c r="K78" s="354"/>
      <c r="L78" s="354"/>
      <c r="M78" s="354"/>
      <c r="N78" s="354"/>
      <c r="O78" s="355"/>
    </row>
    <row r="79" spans="1:15" ht="18" customHeight="1">
      <c r="B79" s="1" t="s">
        <v>4</v>
      </c>
      <c r="D79" s="89">
        <v>1</v>
      </c>
      <c r="E79" s="79"/>
      <c r="F79" s="14" t="s">
        <v>132</v>
      </c>
      <c r="J79" s="356"/>
      <c r="K79" s="357"/>
      <c r="L79" s="357"/>
      <c r="M79" s="357"/>
      <c r="N79" s="357"/>
      <c r="O79" s="358"/>
    </row>
    <row r="80" spans="1:15" ht="27.65" customHeight="1">
      <c r="B80" s="1" t="s">
        <v>5</v>
      </c>
      <c r="D80" s="182">
        <v>2.5</v>
      </c>
      <c r="E80" s="137" t="s">
        <v>138</v>
      </c>
      <c r="F80" s="273" t="s">
        <v>94</v>
      </c>
      <c r="G80" s="273"/>
      <c r="H80" s="273"/>
      <c r="J80" s="356"/>
      <c r="K80" s="357"/>
      <c r="L80" s="357"/>
      <c r="M80" s="357"/>
      <c r="N80" s="357"/>
      <c r="O80" s="358"/>
    </row>
    <row r="81" spans="1:15" ht="26.25" customHeight="1">
      <c r="B81" s="316" t="s">
        <v>6</v>
      </c>
      <c r="C81" s="316"/>
      <c r="D81" s="18"/>
      <c r="E81" s="82">
        <f>SUM(D79*D80)</f>
        <v>2.5</v>
      </c>
      <c r="F81" s="272"/>
      <c r="G81" s="273"/>
      <c r="H81" s="273"/>
      <c r="J81" s="356"/>
      <c r="K81" s="357"/>
      <c r="L81" s="357"/>
      <c r="M81" s="357"/>
      <c r="N81" s="357"/>
      <c r="O81" s="358"/>
    </row>
    <row r="82" spans="1:15" ht="13" thickBot="1">
      <c r="B82" s="1" t="s">
        <v>7</v>
      </c>
      <c r="D82" s="18"/>
      <c r="E82" s="79"/>
      <c r="F82" s="9"/>
      <c r="J82" s="359"/>
      <c r="K82" s="360"/>
      <c r="L82" s="360"/>
      <c r="M82" s="360"/>
      <c r="N82" s="360"/>
      <c r="O82" s="361"/>
    </row>
    <row r="83" spans="1:15" ht="13.5" customHeight="1" thickBot="1">
      <c r="B83" s="1" t="s">
        <v>8</v>
      </c>
      <c r="D83" s="89"/>
      <c r="E83" s="79"/>
      <c r="J83" s="294" t="s">
        <v>31</v>
      </c>
      <c r="K83" s="295"/>
      <c r="L83" s="296"/>
    </row>
    <row r="84" spans="1:15" ht="23.25" customHeight="1" thickBot="1">
      <c r="B84" s="1" t="s">
        <v>9</v>
      </c>
      <c r="D84" s="89"/>
      <c r="E84" s="79"/>
      <c r="F84" s="365" t="s">
        <v>28</v>
      </c>
      <c r="G84" s="365"/>
      <c r="H84" s="365"/>
      <c r="J84" s="60" t="s">
        <v>195</v>
      </c>
      <c r="K84" s="61" t="s">
        <v>16</v>
      </c>
      <c r="L84" s="62" t="s">
        <v>17</v>
      </c>
    </row>
    <row r="85" spans="1:15" ht="28.5" customHeight="1">
      <c r="B85" s="1" t="s">
        <v>36</v>
      </c>
      <c r="D85" s="89"/>
      <c r="E85" s="79"/>
      <c r="F85" s="14" t="s">
        <v>27</v>
      </c>
      <c r="J85" s="263" t="s">
        <v>196</v>
      </c>
      <c r="K85" s="264">
        <v>0.26900000000000002</v>
      </c>
      <c r="L85" s="265">
        <v>0.29599999999999999</v>
      </c>
      <c r="M85" s="17"/>
    </row>
    <row r="86" spans="1:15" ht="27.5" customHeight="1">
      <c r="B86" s="1" t="s">
        <v>44</v>
      </c>
      <c r="D86" s="89"/>
      <c r="E86" s="79"/>
      <c r="F86" s="14" t="s">
        <v>27</v>
      </c>
      <c r="J86" s="258" t="s">
        <v>197</v>
      </c>
      <c r="K86" s="37">
        <v>0.18</v>
      </c>
      <c r="L86" s="57">
        <v>0.193</v>
      </c>
    </row>
    <row r="87" spans="1:15">
      <c r="B87" s="316" t="s">
        <v>10</v>
      </c>
      <c r="C87" s="316"/>
      <c r="D87" s="18"/>
      <c r="E87" s="82">
        <f>SUM(D83:D86)</f>
        <v>0</v>
      </c>
      <c r="J87" s="258" t="s">
        <v>172</v>
      </c>
      <c r="K87" s="37">
        <v>0.36499999999999999</v>
      </c>
      <c r="L87" s="57">
        <v>0.39700000000000002</v>
      </c>
    </row>
    <row r="88" spans="1:15" ht="13" thickBot="1">
      <c r="B88" s="1" t="s">
        <v>11</v>
      </c>
      <c r="D88" s="18"/>
      <c r="E88" s="86"/>
      <c r="J88" s="168" t="s">
        <v>19</v>
      </c>
      <c r="K88" s="58">
        <v>0.10100000000000001</v>
      </c>
      <c r="L88" s="59">
        <v>0.10100000000000001</v>
      </c>
    </row>
    <row r="89" spans="1:15" ht="15">
      <c r="B89" s="1" t="s">
        <v>37</v>
      </c>
      <c r="D89" s="89"/>
      <c r="E89" s="79"/>
      <c r="I89" s="28"/>
      <c r="J89" s="7"/>
      <c r="K89" s="259"/>
      <c r="L89" s="259"/>
      <c r="M89" s="28"/>
    </row>
    <row r="90" spans="1:15" ht="13" thickBot="1">
      <c r="B90" s="1" t="s">
        <v>38</v>
      </c>
      <c r="D90" s="89"/>
      <c r="E90" s="79"/>
      <c r="G90" s="14"/>
      <c r="H90" s="30"/>
      <c r="J90" s="14" t="s">
        <v>113</v>
      </c>
    </row>
    <row r="91" spans="1:15" ht="13" thickBot="1">
      <c r="B91" s="316" t="s">
        <v>3</v>
      </c>
      <c r="C91" s="316"/>
      <c r="D91" s="18"/>
      <c r="E91" s="82">
        <f>SUM(D89*D90)</f>
        <v>0</v>
      </c>
      <c r="I91" s="15"/>
      <c r="J91" s="186">
        <v>53000</v>
      </c>
    </row>
    <row r="92" spans="1:15" ht="25.5" thickBot="1">
      <c r="B92" s="2" t="s">
        <v>1</v>
      </c>
      <c r="C92" s="89"/>
      <c r="D92" s="111"/>
      <c r="E92" s="87">
        <f>D92</f>
        <v>0</v>
      </c>
      <c r="J92" s="19" t="s">
        <v>78</v>
      </c>
      <c r="K92" s="19" t="s">
        <v>12</v>
      </c>
      <c r="L92" s="19" t="s">
        <v>13</v>
      </c>
      <c r="M92" s="19" t="s">
        <v>0</v>
      </c>
      <c r="N92" s="19" t="s">
        <v>14</v>
      </c>
      <c r="O92" s="19" t="s">
        <v>57</v>
      </c>
    </row>
    <row r="93" spans="1:15" ht="13" thickBot="1">
      <c r="A93" s="20" t="s">
        <v>15</v>
      </c>
      <c r="B93" s="21"/>
      <c r="C93" s="21"/>
      <c r="D93" s="22"/>
      <c r="F93" s="84">
        <f>SUM(E81:E92)</f>
        <v>2.5</v>
      </c>
      <c r="J93" s="42">
        <f>J91/2080</f>
        <v>25.48076923076923</v>
      </c>
      <c r="K93" s="24">
        <f>O6</f>
        <v>0.05</v>
      </c>
      <c r="L93" s="42">
        <f>+J93*(K93+1)</f>
        <v>26.754807692307693</v>
      </c>
      <c r="M93" s="42">
        <f>+L93*L87</f>
        <v>10.621658653846154</v>
      </c>
      <c r="N93" s="42">
        <f>+M93+L93</f>
        <v>37.376466346153848</v>
      </c>
      <c r="O93" s="42">
        <f>+N93*F93</f>
        <v>93.441165865384619</v>
      </c>
    </row>
    <row r="94" spans="1:15" ht="18" customHeight="1" thickBot="1">
      <c r="A94" s="2"/>
      <c r="B94" s="2"/>
      <c r="C94" s="2"/>
      <c r="I94" s="38"/>
      <c r="J94" s="38"/>
      <c r="K94" s="362" t="s">
        <v>83</v>
      </c>
      <c r="L94" s="362"/>
      <c r="M94" s="71"/>
      <c r="N94" s="386" t="s">
        <v>84</v>
      </c>
      <c r="O94" s="386"/>
    </row>
    <row r="95" spans="1:15" ht="18" customHeight="1" thickBot="1">
      <c r="A95" s="291" t="s">
        <v>81</v>
      </c>
      <c r="B95" s="292"/>
      <c r="C95" s="292"/>
      <c r="D95" s="292"/>
      <c r="E95" s="293"/>
      <c r="I95" s="28"/>
      <c r="J95" s="28"/>
      <c r="K95" s="72">
        <f>F56</f>
        <v>2.5</v>
      </c>
      <c r="L95" s="73">
        <f>SUM(O55:O56)</f>
        <v>0</v>
      </c>
      <c r="M95" s="74"/>
      <c r="N95" s="75">
        <f>SUM(F74,F93)</f>
        <v>9.5</v>
      </c>
      <c r="O95" s="76">
        <f>SUM(O74,O93)</f>
        <v>463.6797475961539</v>
      </c>
    </row>
    <row r="96" spans="1:15" ht="18" customHeight="1" thickBot="1">
      <c r="A96" s="43"/>
      <c r="B96" s="4"/>
      <c r="C96" s="4"/>
      <c r="D96" s="4"/>
      <c r="I96" s="39"/>
      <c r="J96" s="39"/>
      <c r="K96" s="362" t="s">
        <v>83</v>
      </c>
      <c r="L96" s="362"/>
      <c r="M96" s="71"/>
      <c r="N96" s="386" t="s">
        <v>84</v>
      </c>
      <c r="O96" s="386"/>
    </row>
    <row r="97" spans="1:15" ht="18" customHeight="1" thickBot="1">
      <c r="A97" s="291" t="s">
        <v>82</v>
      </c>
      <c r="B97" s="292"/>
      <c r="C97" s="292"/>
      <c r="D97" s="292"/>
      <c r="E97" s="293"/>
      <c r="I97" s="40"/>
      <c r="J97" s="40"/>
      <c r="K97" s="72">
        <f>K95/D41</f>
        <v>2.5</v>
      </c>
      <c r="L97" s="77">
        <f>L95/D41</f>
        <v>0</v>
      </c>
      <c r="M97" s="74"/>
      <c r="N97" s="75">
        <f>N95/D60</f>
        <v>9.5</v>
      </c>
      <c r="O97" s="76">
        <f>O95/D60</f>
        <v>463.6797475961539</v>
      </c>
    </row>
    <row r="98" spans="1:15" ht="18" customHeight="1">
      <c r="A98" s="2"/>
      <c r="B98" s="2"/>
      <c r="C98" s="2"/>
      <c r="I98" s="33"/>
      <c r="J98" s="33"/>
    </row>
    <row r="99" spans="1:15" ht="17.5" customHeight="1">
      <c r="A99" s="366" t="s">
        <v>32</v>
      </c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</row>
    <row r="100" spans="1:15" ht="15" customHeight="1" thickBot="1">
      <c r="A100" s="215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</row>
    <row r="101" spans="1:15" ht="17.5" customHeight="1" thickBot="1">
      <c r="A101" s="215"/>
      <c r="B101" s="215"/>
      <c r="C101" s="215"/>
      <c r="D101" s="215"/>
      <c r="E101" s="215"/>
      <c r="F101" s="372" t="s">
        <v>178</v>
      </c>
      <c r="G101" s="373"/>
      <c r="H101" s="373"/>
      <c r="I101" s="373"/>
      <c r="J101" s="374"/>
      <c r="K101" s="215"/>
      <c r="L101" s="215"/>
      <c r="M101" s="215"/>
      <c r="N101" s="215"/>
      <c r="O101" s="215"/>
    </row>
    <row r="102" spans="1:15" ht="17.5" customHeight="1" thickBot="1">
      <c r="A102" s="215"/>
      <c r="B102" s="215"/>
      <c r="C102" s="215"/>
      <c r="D102" s="215"/>
      <c r="E102" s="215"/>
      <c r="F102" s="216"/>
      <c r="G102" s="221"/>
      <c r="H102" s="222"/>
      <c r="I102" s="222"/>
      <c r="J102" s="217"/>
      <c r="K102" s="215"/>
      <c r="L102" s="215"/>
      <c r="M102" s="215"/>
      <c r="N102" s="215"/>
      <c r="O102" s="215"/>
    </row>
    <row r="103" spans="1:15" ht="17.5" customHeight="1" thickBot="1">
      <c r="A103" s="215"/>
      <c r="B103" s="215"/>
      <c r="C103" s="215"/>
      <c r="D103" s="215"/>
      <c r="E103" s="215"/>
      <c r="F103" s="375" t="s">
        <v>179</v>
      </c>
      <c r="G103" s="376"/>
      <c r="H103" s="219">
        <f>O11</f>
        <v>0</v>
      </c>
      <c r="I103" s="223" t="s">
        <v>180</v>
      </c>
      <c r="J103" s="218">
        <f>H7</f>
        <v>1</v>
      </c>
      <c r="K103" s="215"/>
      <c r="L103" s="215"/>
      <c r="M103" s="215"/>
      <c r="N103" s="215"/>
      <c r="O103" s="215"/>
    </row>
    <row r="104" spans="1:15" ht="17.5" customHeight="1" thickBot="1">
      <c r="A104" s="215"/>
      <c r="B104" s="215"/>
      <c r="C104" s="215"/>
      <c r="D104" s="215"/>
      <c r="E104" s="215"/>
      <c r="F104" s="224"/>
      <c r="G104" s="215"/>
      <c r="H104" s="215"/>
      <c r="I104" s="215"/>
      <c r="J104" s="225"/>
      <c r="K104" s="215"/>
      <c r="L104" s="215"/>
      <c r="M104" s="215"/>
      <c r="N104" s="215"/>
      <c r="O104" s="215"/>
    </row>
    <row r="105" spans="1:15" ht="17.5" customHeight="1">
      <c r="A105" s="215"/>
      <c r="B105" s="215"/>
      <c r="C105" s="215"/>
      <c r="D105" s="215"/>
      <c r="E105" s="215"/>
      <c r="F105" s="377" t="s">
        <v>181</v>
      </c>
      <c r="G105" s="378"/>
      <c r="H105" s="215"/>
      <c r="I105" s="215"/>
      <c r="J105" s="241" t="e">
        <f>(E49*H7)/((#REF!/12)*O11)</f>
        <v>#REF!</v>
      </c>
      <c r="K105" s="215"/>
      <c r="L105" s="215"/>
      <c r="M105" s="215"/>
      <c r="N105" s="215"/>
      <c r="O105" s="215"/>
    </row>
    <row r="106" spans="1:15" ht="17.5" customHeight="1">
      <c r="A106" s="215"/>
      <c r="B106" s="215"/>
      <c r="C106" s="215"/>
      <c r="D106" s="215"/>
      <c r="E106" s="215"/>
      <c r="F106" s="379" t="s">
        <v>182</v>
      </c>
      <c r="G106" s="380"/>
      <c r="H106" s="215"/>
      <c r="I106" s="215"/>
      <c r="J106" s="242" t="e">
        <f>(E55*H7)/((#REF!/12)*O11)</f>
        <v>#REF!</v>
      </c>
      <c r="K106" s="215"/>
      <c r="L106" s="215"/>
      <c r="M106" s="215"/>
      <c r="N106" s="215"/>
      <c r="O106" s="215"/>
    </row>
    <row r="107" spans="1:15" ht="17.5" customHeight="1">
      <c r="A107" s="215"/>
      <c r="B107" s="215"/>
      <c r="C107" s="215"/>
      <c r="D107" s="215"/>
      <c r="E107" s="215"/>
      <c r="F107" s="379" t="s">
        <v>183</v>
      </c>
      <c r="G107" s="380"/>
      <c r="H107" s="215"/>
      <c r="I107" s="215"/>
      <c r="J107" s="242" t="e">
        <f>(F74*H7)/((#REF!/12)*O11)</f>
        <v>#REF!</v>
      </c>
      <c r="K107" s="215"/>
      <c r="L107" s="215"/>
      <c r="M107" s="215"/>
      <c r="N107" s="215"/>
      <c r="O107" s="215"/>
    </row>
    <row r="108" spans="1:15" ht="15.75" customHeight="1" thickBot="1">
      <c r="F108" s="381" t="s">
        <v>184</v>
      </c>
      <c r="G108" s="382"/>
      <c r="H108" s="226"/>
      <c r="I108" s="226"/>
      <c r="J108" s="243" t="e">
        <f>(F93*H7)/((#REF!/12)*O11)</f>
        <v>#REF!</v>
      </c>
    </row>
    <row r="109" spans="1:15" ht="15.75" customHeight="1" thickBot="1">
      <c r="F109" s="220"/>
      <c r="G109" s="220"/>
    </row>
    <row r="110" spans="1:15" ht="23.25" customHeight="1" thickTop="1" thickBot="1">
      <c r="B110" s="331" t="s">
        <v>79</v>
      </c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1"/>
    </row>
    <row r="111" spans="1:15" ht="15.75" customHeight="1" thickTop="1" thickBot="1"/>
    <row r="112" spans="1:15" ht="17.25" customHeight="1" thickBot="1">
      <c r="B112" s="288" t="s">
        <v>114</v>
      </c>
      <c r="C112" s="289"/>
      <c r="D112" s="289"/>
      <c r="E112" s="290"/>
      <c r="F112" s="41"/>
      <c r="G112" s="288" t="s">
        <v>115</v>
      </c>
      <c r="H112" s="289"/>
      <c r="I112" s="289"/>
      <c r="J112" s="290"/>
      <c r="K112" s="40"/>
      <c r="L112" s="288" t="s">
        <v>116</v>
      </c>
      <c r="M112" s="289"/>
      <c r="N112" s="289"/>
      <c r="O112" s="290"/>
    </row>
    <row r="113" spans="2:15" ht="15.75" customHeight="1" thickBot="1">
      <c r="L113" s="204" t="s">
        <v>129</v>
      </c>
      <c r="M113" s="205"/>
      <c r="N113" s="205"/>
      <c r="O113" s="206"/>
    </row>
    <row r="114" spans="2:15" ht="27.75" customHeight="1" thickBot="1">
      <c r="B114" s="399" t="s">
        <v>51</v>
      </c>
      <c r="C114" s="400"/>
      <c r="D114" s="63" t="s">
        <v>50</v>
      </c>
      <c r="E114" s="64" t="s">
        <v>2</v>
      </c>
      <c r="G114" s="65" t="s">
        <v>51</v>
      </c>
      <c r="H114" s="66"/>
      <c r="I114" s="67"/>
      <c r="J114" s="64" t="s">
        <v>50</v>
      </c>
      <c r="L114" s="65" t="s">
        <v>51</v>
      </c>
      <c r="M114" s="67"/>
      <c r="N114" s="63" t="s">
        <v>50</v>
      </c>
      <c r="O114" s="64" t="s">
        <v>2</v>
      </c>
    </row>
    <row r="115" spans="2:15" ht="15" customHeight="1">
      <c r="B115" s="401" t="s">
        <v>39</v>
      </c>
      <c r="C115" s="402"/>
      <c r="D115" s="68">
        <v>1400</v>
      </c>
      <c r="E115" s="69">
        <f>ROUND(D115*(1+$O$4), -1)</f>
        <v>1900</v>
      </c>
      <c r="G115" s="312" t="s">
        <v>199</v>
      </c>
      <c r="H115" s="313"/>
      <c r="I115" s="314"/>
      <c r="J115" s="208">
        <v>3500</v>
      </c>
      <c r="L115" s="363"/>
      <c r="M115" s="364"/>
      <c r="N115" s="90"/>
      <c r="O115" s="132">
        <f>ROUND(N115*(1+$O$4),-1)</f>
        <v>0</v>
      </c>
    </row>
    <row r="116" spans="2:15" ht="16.149999999999999" customHeight="1">
      <c r="B116" s="342" t="s">
        <v>60</v>
      </c>
      <c r="C116" s="343"/>
      <c r="D116" s="44">
        <v>200</v>
      </c>
      <c r="E116" s="69">
        <f t="shared" ref="E116:E128" si="3">ROUND(D116*(1+$O$4), -1)</f>
        <v>270</v>
      </c>
      <c r="G116" s="319" t="s">
        <v>200</v>
      </c>
      <c r="H116" s="347"/>
      <c r="I116" s="320"/>
      <c r="J116" s="209">
        <v>750</v>
      </c>
      <c r="L116" s="363"/>
      <c r="M116" s="364"/>
      <c r="N116" s="98"/>
      <c r="O116" s="132">
        <f t="shared" ref="O116:O128" si="4">ROUND(N116*(1+$O$4),-1)</f>
        <v>0</v>
      </c>
    </row>
    <row r="117" spans="2:15" ht="15.75" customHeight="1">
      <c r="B117" s="342" t="s">
        <v>35</v>
      </c>
      <c r="C117" s="343"/>
      <c r="D117" s="113">
        <v>1100</v>
      </c>
      <c r="E117" s="69">
        <f t="shared" si="3"/>
        <v>1500</v>
      </c>
      <c r="G117" s="319" t="s">
        <v>201</v>
      </c>
      <c r="H117" s="347"/>
      <c r="I117" s="320"/>
      <c r="J117" s="209">
        <v>250</v>
      </c>
      <c r="L117" s="269"/>
      <c r="M117" s="270"/>
      <c r="N117" s="98"/>
      <c r="O117" s="132">
        <f t="shared" si="4"/>
        <v>0</v>
      </c>
    </row>
    <row r="118" spans="2:15" ht="15.75" customHeight="1">
      <c r="B118" s="342" t="s">
        <v>207</v>
      </c>
      <c r="C118" s="343"/>
      <c r="D118" s="113">
        <v>800</v>
      </c>
      <c r="E118" s="69">
        <f t="shared" si="3"/>
        <v>1090</v>
      </c>
      <c r="G118" s="253" t="s">
        <v>173</v>
      </c>
      <c r="H118" s="254"/>
      <c r="I118" s="255"/>
      <c r="J118" s="209">
        <v>3000</v>
      </c>
      <c r="L118" s="101"/>
      <c r="M118" s="102"/>
      <c r="N118" s="98"/>
      <c r="O118" s="132">
        <f t="shared" si="4"/>
        <v>0</v>
      </c>
    </row>
    <row r="119" spans="2:15" ht="15.75" customHeight="1">
      <c r="B119" s="251" t="s">
        <v>175</v>
      </c>
      <c r="C119" s="252"/>
      <c r="D119" s="113">
        <v>1250</v>
      </c>
      <c r="E119" s="69">
        <f t="shared" si="3"/>
        <v>1700</v>
      </c>
      <c r="G119" s="253" t="s">
        <v>202</v>
      </c>
      <c r="H119" s="254"/>
      <c r="I119" s="255"/>
      <c r="J119" s="209">
        <v>1300</v>
      </c>
      <c r="L119" s="101"/>
      <c r="M119" s="102"/>
      <c r="N119" s="98"/>
      <c r="O119" s="132">
        <f t="shared" si="4"/>
        <v>0</v>
      </c>
    </row>
    <row r="120" spans="2:15" ht="15.75" customHeight="1">
      <c r="B120" s="340" t="s">
        <v>33</v>
      </c>
      <c r="C120" s="341"/>
      <c r="D120" s="44">
        <v>2000</v>
      </c>
      <c r="E120" s="69">
        <f t="shared" si="3"/>
        <v>2720</v>
      </c>
      <c r="G120" s="396" t="s">
        <v>203</v>
      </c>
      <c r="H120" s="397"/>
      <c r="I120" s="398"/>
      <c r="J120" s="209">
        <v>1800</v>
      </c>
      <c r="L120" s="269"/>
      <c r="M120" s="270"/>
      <c r="N120" s="98"/>
      <c r="O120" s="132">
        <f t="shared" si="4"/>
        <v>0</v>
      </c>
    </row>
    <row r="121" spans="2:15" ht="15.75" customHeight="1">
      <c r="B121" s="340" t="s">
        <v>40</v>
      </c>
      <c r="C121" s="341"/>
      <c r="D121" s="45">
        <v>700</v>
      </c>
      <c r="E121" s="69">
        <f t="shared" si="3"/>
        <v>950</v>
      </c>
      <c r="G121" s="253" t="s">
        <v>204</v>
      </c>
      <c r="H121" s="254"/>
      <c r="I121" s="255"/>
      <c r="J121" s="209">
        <v>550</v>
      </c>
      <c r="L121" s="269"/>
      <c r="M121" s="270"/>
      <c r="N121" s="98"/>
      <c r="O121" s="132">
        <f t="shared" si="4"/>
        <v>0</v>
      </c>
    </row>
    <row r="122" spans="2:15" ht="15.75" customHeight="1">
      <c r="B122" s="340" t="s">
        <v>41</v>
      </c>
      <c r="C122" s="341"/>
      <c r="D122" s="44">
        <v>500</v>
      </c>
      <c r="E122" s="69">
        <f t="shared" si="3"/>
        <v>680</v>
      </c>
      <c r="G122" s="253" t="s">
        <v>205</v>
      </c>
      <c r="H122" s="254"/>
      <c r="I122" s="255"/>
      <c r="J122" s="209">
        <v>250</v>
      </c>
      <c r="L122" s="269"/>
      <c r="M122" s="270"/>
      <c r="N122" s="98"/>
      <c r="O122" s="132">
        <f t="shared" si="4"/>
        <v>0</v>
      </c>
    </row>
    <row r="123" spans="2:15" ht="15.75" customHeight="1">
      <c r="B123" s="338" t="s">
        <v>34</v>
      </c>
      <c r="C123" s="339"/>
      <c r="D123" s="44">
        <v>2000</v>
      </c>
      <c r="E123" s="69">
        <f t="shared" si="3"/>
        <v>2720</v>
      </c>
      <c r="G123" s="319" t="s">
        <v>160</v>
      </c>
      <c r="H123" s="347"/>
      <c r="I123" s="320"/>
      <c r="J123" s="210">
        <v>1500</v>
      </c>
      <c r="L123" s="269"/>
      <c r="M123" s="270"/>
      <c r="N123" s="98"/>
      <c r="O123" s="132">
        <f t="shared" si="4"/>
        <v>0</v>
      </c>
    </row>
    <row r="124" spans="2:15" ht="15.75" customHeight="1">
      <c r="B124" s="338" t="s">
        <v>42</v>
      </c>
      <c r="C124" s="339"/>
      <c r="D124" s="44">
        <v>300</v>
      </c>
      <c r="E124" s="69">
        <f t="shared" si="3"/>
        <v>410</v>
      </c>
      <c r="G124" s="383" t="s">
        <v>206</v>
      </c>
      <c r="H124" s="384"/>
      <c r="I124" s="385"/>
      <c r="J124" s="209">
        <v>1200</v>
      </c>
      <c r="L124" s="269"/>
      <c r="M124" s="270"/>
      <c r="N124" s="98"/>
      <c r="O124" s="132">
        <f t="shared" si="4"/>
        <v>0</v>
      </c>
    </row>
    <row r="125" spans="2:15" ht="15.75" customHeight="1" thickBot="1">
      <c r="B125" s="340" t="s">
        <v>43</v>
      </c>
      <c r="C125" s="341"/>
      <c r="D125" s="44">
        <v>400</v>
      </c>
      <c r="E125" s="69">
        <f t="shared" si="3"/>
        <v>540</v>
      </c>
      <c r="G125" s="348" t="s">
        <v>174</v>
      </c>
      <c r="H125" s="349"/>
      <c r="I125" s="350"/>
      <c r="J125" s="256">
        <v>700</v>
      </c>
      <c r="L125" s="269"/>
      <c r="M125" s="270"/>
      <c r="N125" s="98"/>
      <c r="O125" s="132">
        <f t="shared" si="4"/>
        <v>0</v>
      </c>
    </row>
    <row r="126" spans="2:15" ht="15.5" customHeight="1">
      <c r="B126" s="342" t="s">
        <v>46</v>
      </c>
      <c r="C126" s="343"/>
      <c r="D126" s="44">
        <v>1729</v>
      </c>
      <c r="E126" s="69">
        <f t="shared" si="3"/>
        <v>2350</v>
      </c>
      <c r="L126" s="269"/>
      <c r="M126" s="270"/>
      <c r="N126" s="98"/>
      <c r="O126" s="132">
        <f t="shared" si="4"/>
        <v>0</v>
      </c>
    </row>
    <row r="127" spans="2:15" ht="15.75" customHeight="1">
      <c r="B127" s="342" t="s">
        <v>47</v>
      </c>
      <c r="C127" s="343"/>
      <c r="D127" s="44">
        <v>4043</v>
      </c>
      <c r="E127" s="69">
        <f t="shared" si="3"/>
        <v>5500</v>
      </c>
      <c r="G127" s="370"/>
      <c r="H127" s="370"/>
      <c r="I127" s="370"/>
      <c r="J127" s="257"/>
      <c r="L127" s="269"/>
      <c r="M127" s="270"/>
      <c r="N127" s="98"/>
      <c r="O127" s="132">
        <f t="shared" si="4"/>
        <v>0</v>
      </c>
    </row>
    <row r="128" spans="2:15" ht="15.75" customHeight="1" thickBot="1">
      <c r="B128" s="342" t="s">
        <v>48</v>
      </c>
      <c r="C128" s="343"/>
      <c r="D128" s="44">
        <v>7612.5</v>
      </c>
      <c r="E128" s="69">
        <f t="shared" si="3"/>
        <v>10350</v>
      </c>
      <c r="L128" s="269"/>
      <c r="M128" s="270"/>
      <c r="N128" s="98"/>
      <c r="O128" s="132">
        <f t="shared" si="4"/>
        <v>0</v>
      </c>
    </row>
    <row r="129" spans="2:15" ht="15.75" customHeight="1" thickBot="1">
      <c r="B129" s="336" t="s">
        <v>49</v>
      </c>
      <c r="C129" s="337"/>
      <c r="D129" s="48">
        <v>0.31</v>
      </c>
      <c r="E129" s="49">
        <f t="shared" ref="E129" si="5">D129*(1+$O$4)</f>
        <v>0.42159999999999997</v>
      </c>
      <c r="L129" s="344" t="s">
        <v>103</v>
      </c>
      <c r="M129" s="345"/>
      <c r="N129" s="345"/>
      <c r="O129" s="346"/>
    </row>
    <row r="130" spans="2:15" ht="15.75" customHeight="1"/>
    <row r="131" spans="2:15" ht="15.75" customHeight="1"/>
    <row r="132" spans="2:15" ht="15.75" customHeight="1"/>
    <row r="133" spans="2:15" ht="15" customHeight="1"/>
    <row r="134" spans="2:15" ht="15.75" customHeight="1"/>
    <row r="135" spans="2:15" ht="15.75" customHeight="1"/>
    <row r="136" spans="2:15" ht="15.75" customHeight="1"/>
  </sheetData>
  <sheetProtection sheet="1" selectLockedCells="1"/>
  <customSheetViews>
    <customSheetView guid="{BA09CE31-4E6E-4120-A88E-46060639A086}" showPageBreaks="1" fitToPage="1" printArea="1" topLeftCell="A34">
      <selection activeCell="J53" sqref="J53"/>
      <rowBreaks count="2" manualBreakCount="2">
        <brk id="25" max="16383" man="1"/>
        <brk id="106" max="16383" man="1"/>
      </rowBreaks>
      <pageMargins left="0.5" right="0.5" top="0.5" bottom="0.5" header="0.5" footer="0.5"/>
      <pageSetup scale="62" fitToHeight="0" orientation="portrait" horizontalDpi="4294967292" verticalDpi="4294967292" r:id="rId1"/>
      <headerFooter alignWithMargins="0"/>
    </customSheetView>
    <customSheetView guid="{3537FAB4-CAAE-4F9C-BA86-DFBFC8CECB79}" fitToPage="1" topLeftCell="A39">
      <selection activeCell="M44" sqref="M44"/>
      <rowBreaks count="2" manualBreakCount="2">
        <brk id="25" max="16383" man="1"/>
        <brk id="106" max="16383" man="1"/>
      </rowBreaks>
      <pageMargins left="0.5" right="0.5" top="0.5" bottom="0.5" header="0.5" footer="0.5"/>
      <pageSetup scale="68" fitToHeight="0" orientation="portrait" horizontalDpi="4294967292" verticalDpi="4294967292" r:id="rId2"/>
      <headerFooter alignWithMargins="0"/>
    </customSheetView>
    <customSheetView guid="{23FF601D-B0B8-4E9D-9A47-6921AD55F85A}" showPageBreaks="1" fitToPage="1" printArea="1" topLeftCell="A36">
      <selection activeCell="H44" sqref="H44"/>
      <rowBreaks count="2" manualBreakCount="2">
        <brk id="25" max="16383" man="1"/>
        <brk id="106" max="16383" man="1"/>
      </rowBreaks>
      <pageMargins left="0.5" right="0.5" top="0.5" bottom="0.5" header="0.5" footer="0.5"/>
      <pageSetup scale="62" fitToHeight="0" orientation="portrait" horizontalDpi="4294967292" verticalDpi="4294967292" r:id="rId3"/>
      <headerFooter alignWithMargins="0"/>
    </customSheetView>
  </customSheetViews>
  <mergeCells count="115">
    <mergeCell ref="B118:C118"/>
    <mergeCell ref="L6:L9"/>
    <mergeCell ref="G127:I127"/>
    <mergeCell ref="M11:N11"/>
    <mergeCell ref="F101:J101"/>
    <mergeCell ref="F103:G103"/>
    <mergeCell ref="F105:G105"/>
    <mergeCell ref="F106:G106"/>
    <mergeCell ref="F107:G107"/>
    <mergeCell ref="F108:G108"/>
    <mergeCell ref="G124:I124"/>
    <mergeCell ref="N94:O94"/>
    <mergeCell ref="K96:L96"/>
    <mergeCell ref="N96:O96"/>
    <mergeCell ref="B32:G34"/>
    <mergeCell ref="I32:O34"/>
    <mergeCell ref="J78:O82"/>
    <mergeCell ref="F46:H46"/>
    <mergeCell ref="F42:H42"/>
    <mergeCell ref="L122:M122"/>
    <mergeCell ref="G120:I120"/>
    <mergeCell ref="B114:C114"/>
    <mergeCell ref="B115:C115"/>
    <mergeCell ref="G112:J112"/>
    <mergeCell ref="G117:I117"/>
    <mergeCell ref="F80:H80"/>
    <mergeCell ref="F81:H81"/>
    <mergeCell ref="B117:C117"/>
    <mergeCell ref="B116:C116"/>
    <mergeCell ref="B87:C87"/>
    <mergeCell ref="I29:J29"/>
    <mergeCell ref="J40:O44"/>
    <mergeCell ref="K94:L94"/>
    <mergeCell ref="L115:M115"/>
    <mergeCell ref="F84:H84"/>
    <mergeCell ref="A99:O99"/>
    <mergeCell ref="F61:H63"/>
    <mergeCell ref="J59:O63"/>
    <mergeCell ref="L116:M116"/>
    <mergeCell ref="B68:C68"/>
    <mergeCell ref="B72:C72"/>
    <mergeCell ref="G116:I116"/>
    <mergeCell ref="B91:C91"/>
    <mergeCell ref="B81:C81"/>
    <mergeCell ref="B110:O110"/>
    <mergeCell ref="B112:E112"/>
    <mergeCell ref="B129:C129"/>
    <mergeCell ref="B124:C124"/>
    <mergeCell ref="B125:C125"/>
    <mergeCell ref="B126:C126"/>
    <mergeCell ref="B127:C127"/>
    <mergeCell ref="B128:C128"/>
    <mergeCell ref="L129:O129"/>
    <mergeCell ref="B120:C120"/>
    <mergeCell ref="B121:C121"/>
    <mergeCell ref="B122:C122"/>
    <mergeCell ref="L123:M123"/>
    <mergeCell ref="B123:C123"/>
    <mergeCell ref="L124:M124"/>
    <mergeCell ref="L125:M125"/>
    <mergeCell ref="L126:M126"/>
    <mergeCell ref="L127:M127"/>
    <mergeCell ref="L128:M128"/>
    <mergeCell ref="G123:I123"/>
    <mergeCell ref="L120:M120"/>
    <mergeCell ref="L121:M121"/>
    <mergeCell ref="G125:I125"/>
    <mergeCell ref="B1:O1"/>
    <mergeCell ref="B62:C62"/>
    <mergeCell ref="B21:C21"/>
    <mergeCell ref="B23:C23"/>
    <mergeCell ref="B28:C28"/>
    <mergeCell ref="I28:J28"/>
    <mergeCell ref="I26:J26"/>
    <mergeCell ref="I22:J22"/>
    <mergeCell ref="B26:C26"/>
    <mergeCell ref="I25:J25"/>
    <mergeCell ref="B43:C43"/>
    <mergeCell ref="B49:C49"/>
    <mergeCell ref="B40:E40"/>
    <mergeCell ref="B50:E50"/>
    <mergeCell ref="B55:C55"/>
    <mergeCell ref="B25:C25"/>
    <mergeCell ref="B20:C20"/>
    <mergeCell ref="B14:O14"/>
    <mergeCell ref="B36:O36"/>
    <mergeCell ref="I18:O18"/>
    <mergeCell ref="B53:C53"/>
    <mergeCell ref="I20:J20"/>
    <mergeCell ref="I21:J21"/>
    <mergeCell ref="I23:J23"/>
    <mergeCell ref="L2:M2"/>
    <mergeCell ref="L117:M117"/>
    <mergeCell ref="F65:H65"/>
    <mergeCell ref="F43:H43"/>
    <mergeCell ref="I27:J27"/>
    <mergeCell ref="B18:G18"/>
    <mergeCell ref="B29:C29"/>
    <mergeCell ref="B24:C24"/>
    <mergeCell ref="H21:H24"/>
    <mergeCell ref="J7:K7"/>
    <mergeCell ref="L112:O112"/>
    <mergeCell ref="A95:E95"/>
    <mergeCell ref="A97:E97"/>
    <mergeCell ref="J45:L45"/>
    <mergeCell ref="J64:L64"/>
    <mergeCell ref="J83:L83"/>
    <mergeCell ref="I24:J24"/>
    <mergeCell ref="B16:O16"/>
    <mergeCell ref="E4:G4"/>
    <mergeCell ref="E5:G5"/>
    <mergeCell ref="E6:G6"/>
    <mergeCell ref="E3:G3"/>
    <mergeCell ref="E7:G7"/>
    <mergeCell ref="G115:I115"/>
  </mergeCells>
  <phoneticPr fontId="0" type="noConversion"/>
  <pageMargins left="0.25" right="0.25" top="0.75" bottom="0.75" header="0.3" footer="0.3"/>
  <pageSetup scale="48" fitToHeight="0" orientation="portrait" horizontalDpi="4294967292" verticalDpi="4294967292" r:id="rId4"/>
  <headerFooter alignWithMargins="0"/>
  <rowBreaks count="2" manualBreakCount="2">
    <brk id="74" max="14" man="1"/>
    <brk id="130" max="14" man="1"/>
  </rowBreaks>
  <extLst>
    <ext xmlns:x14="http://schemas.microsoft.com/office/spreadsheetml/2009/9/main" uri="{CCE6A557-97BC-4b89-ADB6-D9C93CAAB3DF}">
      <x14:dataValidations xmlns:xm="http://schemas.microsoft.com/office/excel/2006/main" xWindow="1026" yWindow="892" count="1">
        <x14:dataValidation type="list" showInputMessage="1" showErrorMessage="1" promptTitle="Department-Specific Fee" prompt="Pick Department from the list if applicable." xr:uid="{00000000-0002-0000-0000-000000000000}">
          <x14:formula1>
            <xm:f>Data!$A$1:$A$2</xm:f>
          </x14:formula1>
          <xm:sqref>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37"/>
  <sheetViews>
    <sheetView view="pageBreakPreview" zoomScaleNormal="100" zoomScaleSheetLayoutView="100" workbookViewId="0">
      <selection activeCell="M26" sqref="M26"/>
    </sheetView>
  </sheetViews>
  <sheetFormatPr defaultColWidth="11.453125" defaultRowHeight="12.5"/>
  <cols>
    <col min="1" max="1" width="3.453125" style="1" customWidth="1"/>
    <col min="2" max="2" width="17.7265625" style="1" customWidth="1"/>
    <col min="3" max="3" width="27.7265625" style="1" customWidth="1"/>
    <col min="4" max="4" width="10.7265625" style="1" customWidth="1"/>
    <col min="5" max="5" width="13.26953125" style="1" customWidth="1"/>
    <col min="6" max="6" width="11" style="1" customWidth="1"/>
    <col min="7" max="7" width="15.90625" style="1" customWidth="1"/>
    <col min="8" max="8" width="15" style="1" customWidth="1"/>
    <col min="9" max="9" width="14.81640625" style="1" customWidth="1"/>
    <col min="10" max="10" width="27.453125" style="1" customWidth="1"/>
    <col min="11" max="11" width="11" style="1" customWidth="1"/>
    <col min="12" max="12" width="13.81640625" style="1" customWidth="1"/>
    <col min="13" max="13" width="17.1796875" style="1" customWidth="1"/>
    <col min="14" max="14" width="13" style="1" customWidth="1"/>
    <col min="15" max="15" width="11.453125" style="1"/>
    <col min="16" max="16" width="3" style="1" customWidth="1"/>
    <col min="17" max="16384" width="11.453125" style="1"/>
  </cols>
  <sheetData>
    <row r="1" spans="1:15" ht="21.65" customHeight="1" thickBot="1">
      <c r="B1" s="315" t="s">
        <v>157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ht="15.5" thickBot="1">
      <c r="H2" s="112" t="s">
        <v>154</v>
      </c>
      <c r="L2" s="267" t="s">
        <v>66</v>
      </c>
      <c r="M2" s="268"/>
    </row>
    <row r="3" spans="1:15" ht="15.5" thickBot="1">
      <c r="A3" s="139" t="s">
        <v>18</v>
      </c>
      <c r="B3" s="140"/>
      <c r="C3" s="142"/>
      <c r="E3" s="307" t="s">
        <v>149</v>
      </c>
      <c r="F3" s="308"/>
      <c r="G3" s="309"/>
      <c r="H3" s="146"/>
      <c r="I3" s="147"/>
      <c r="J3" s="130" t="s">
        <v>119</v>
      </c>
      <c r="L3" s="122" t="s">
        <v>108</v>
      </c>
      <c r="M3" s="123"/>
    </row>
    <row r="4" spans="1:15" ht="15.5" thickBot="1">
      <c r="A4" s="153" t="s">
        <v>147</v>
      </c>
      <c r="B4" s="134"/>
      <c r="C4" s="104"/>
      <c r="E4" s="302" t="s">
        <v>150</v>
      </c>
      <c r="F4" s="303"/>
      <c r="G4" s="304"/>
      <c r="H4" s="145"/>
      <c r="I4" s="148"/>
      <c r="J4" s="130" t="s">
        <v>121</v>
      </c>
      <c r="L4" s="124" t="s">
        <v>109</v>
      </c>
      <c r="M4" s="125"/>
      <c r="N4" s="200" t="s">
        <v>208</v>
      </c>
      <c r="O4" s="152" t="s">
        <v>128</v>
      </c>
    </row>
    <row r="5" spans="1:15" ht="15.5" thickBot="1">
      <c r="A5" s="143" t="s">
        <v>95</v>
      </c>
      <c r="B5" s="134"/>
      <c r="C5" s="104"/>
      <c r="E5" s="302" t="s">
        <v>151</v>
      </c>
      <c r="F5" s="303"/>
      <c r="G5" s="304"/>
      <c r="H5" s="145"/>
      <c r="I5" s="148"/>
      <c r="J5" s="130" t="s">
        <v>122</v>
      </c>
      <c r="L5" s="124" t="s">
        <v>110</v>
      </c>
      <c r="M5" s="125"/>
      <c r="N5" s="201" t="s">
        <v>169</v>
      </c>
      <c r="O5" s="199">
        <v>0.36</v>
      </c>
    </row>
    <row r="6" spans="1:15" ht="15.5" thickBot="1">
      <c r="A6" s="143" t="s">
        <v>148</v>
      </c>
      <c r="B6" s="134"/>
      <c r="C6" s="104"/>
      <c r="E6" s="305" t="s">
        <v>152</v>
      </c>
      <c r="F6" s="306"/>
      <c r="G6" s="306"/>
      <c r="H6" s="145"/>
      <c r="I6" s="145"/>
      <c r="J6" s="439" t="s">
        <v>192</v>
      </c>
      <c r="K6" s="190" t="s">
        <v>188</v>
      </c>
      <c r="L6" s="128" t="s">
        <v>118</v>
      </c>
      <c r="M6" s="125"/>
      <c r="N6" s="202" t="s">
        <v>170</v>
      </c>
      <c r="O6" s="151" t="s">
        <v>12</v>
      </c>
    </row>
    <row r="7" spans="1:15" ht="15.5" thickBot="1">
      <c r="A7" s="144" t="str">
        <f>A6</f>
        <v>Other personnel:</v>
      </c>
      <c r="B7" s="138"/>
      <c r="C7" s="105"/>
      <c r="D7" s="4"/>
      <c r="E7" s="310" t="s">
        <v>153</v>
      </c>
      <c r="F7" s="311"/>
      <c r="G7" s="311"/>
      <c r="H7" s="211">
        <v>1</v>
      </c>
      <c r="I7" s="149"/>
      <c r="J7" s="440" t="s">
        <v>190</v>
      </c>
      <c r="K7" s="191" t="s">
        <v>198</v>
      </c>
      <c r="L7" s="129" t="s">
        <v>117</v>
      </c>
      <c r="M7" s="126"/>
      <c r="N7" s="203" t="s">
        <v>171</v>
      </c>
      <c r="O7" s="189">
        <v>0.05</v>
      </c>
    </row>
    <row r="8" spans="1:15" ht="15.65" customHeight="1" thickBot="1">
      <c r="A8" s="25"/>
      <c r="B8" s="4"/>
      <c r="C8" s="4"/>
      <c r="D8" s="4"/>
      <c r="E8" s="286" t="s">
        <v>166</v>
      </c>
      <c r="F8" s="404"/>
      <c r="G8" s="403" t="s">
        <v>164</v>
      </c>
      <c r="H8" s="403"/>
      <c r="I8" s="403"/>
      <c r="J8" s="440" t="s">
        <v>191</v>
      </c>
      <c r="K8" s="191" t="s">
        <v>189</v>
      </c>
      <c r="L8" s="127" t="s">
        <v>123</v>
      </c>
    </row>
    <row r="9" spans="1:15" ht="15.65" customHeight="1" thickBot="1">
      <c r="A9" s="25"/>
      <c r="B9" s="432"/>
      <c r="C9" s="17" t="s">
        <v>209</v>
      </c>
      <c r="D9" s="4"/>
      <c r="E9" s="25"/>
      <c r="F9" s="25"/>
      <c r="G9" s="231"/>
      <c r="H9" s="231"/>
      <c r="I9" s="231"/>
      <c r="J9" s="441" t="s">
        <v>194</v>
      </c>
      <c r="K9" s="192" t="s">
        <v>193</v>
      </c>
      <c r="L9" s="127"/>
      <c r="M9" s="371" t="s">
        <v>176</v>
      </c>
      <c r="N9" s="371"/>
      <c r="O9" s="213">
        <v>2080</v>
      </c>
    </row>
    <row r="10" spans="1:15" ht="15.65" customHeight="1" thickBot="1">
      <c r="A10" s="25"/>
      <c r="B10" s="433"/>
      <c r="C10" s="17" t="s">
        <v>210</v>
      </c>
      <c r="D10" s="4"/>
      <c r="E10" s="25"/>
      <c r="F10" s="25"/>
      <c r="G10" s="438"/>
      <c r="H10" s="438"/>
      <c r="I10" s="438"/>
      <c r="J10" s="435"/>
      <c r="K10" s="435"/>
      <c r="L10" s="127"/>
      <c r="M10" s="371" t="s">
        <v>177</v>
      </c>
      <c r="N10" s="371"/>
      <c r="O10" s="245"/>
    </row>
    <row r="11" spans="1:15" ht="15.65" customHeight="1" thickBot="1">
      <c r="A11" s="25"/>
      <c r="B11" s="4"/>
      <c r="C11" s="4"/>
      <c r="D11" s="4"/>
      <c r="E11" s="232"/>
      <c r="F11" s="232"/>
      <c r="G11" s="233"/>
      <c r="H11" s="233"/>
      <c r="I11" s="233"/>
      <c r="J11" s="227"/>
      <c r="K11" s="227"/>
      <c r="L11" s="127"/>
      <c r="M11" s="266"/>
      <c r="N11" s="266"/>
      <c r="O11" s="437"/>
    </row>
    <row r="12" spans="1:15" ht="29.5" customHeight="1" thickBot="1">
      <c r="A12" s="25"/>
      <c r="B12" s="161" t="s">
        <v>155</v>
      </c>
      <c r="C12" s="154"/>
      <c r="D12" s="155"/>
      <c r="E12" s="228"/>
      <c r="F12" s="228"/>
      <c r="G12" s="228"/>
      <c r="H12" s="149"/>
      <c r="I12" s="149"/>
      <c r="J12" s="229"/>
      <c r="K12" s="230"/>
      <c r="L12" s="159"/>
      <c r="M12" s="155"/>
      <c r="N12" s="155"/>
      <c r="O12" s="160"/>
    </row>
    <row r="13" spans="1:15" ht="15.5" thickBot="1">
      <c r="A13" s="25"/>
      <c r="B13" s="4"/>
      <c r="C13" s="4"/>
      <c r="D13" s="4"/>
      <c r="E13" s="27"/>
      <c r="F13" s="27"/>
      <c r="G13" s="27"/>
      <c r="H13" s="34"/>
      <c r="I13" s="34"/>
      <c r="J13" s="26"/>
      <c r="L13" s="127"/>
    </row>
    <row r="14" spans="1:15" ht="19.899999999999999" customHeight="1" thickBot="1">
      <c r="A14" s="25"/>
      <c r="B14" s="328" t="s">
        <v>96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30"/>
    </row>
    <row r="15" spans="1:15" ht="15.5" thickBot="1">
      <c r="A15" s="25"/>
      <c r="B15" s="4"/>
      <c r="C15" s="4"/>
      <c r="D15" s="4"/>
      <c r="E15" s="27"/>
      <c r="F15" s="27"/>
      <c r="G15" s="27"/>
      <c r="H15" s="34"/>
      <c r="I15" s="34"/>
      <c r="J15" s="26"/>
      <c r="L15" s="127"/>
    </row>
    <row r="16" spans="1:15" ht="22.5" customHeight="1" thickTop="1" thickBot="1">
      <c r="A16" s="25"/>
      <c r="B16" s="299" t="s">
        <v>127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1"/>
    </row>
    <row r="17" spans="1:15" ht="16" thickTop="1" thickBot="1">
      <c r="A17" s="25"/>
      <c r="B17" s="4"/>
      <c r="C17" s="4"/>
      <c r="D17" s="4"/>
      <c r="E17" s="27"/>
      <c r="F17" s="27"/>
      <c r="G17" s="27"/>
      <c r="H17" s="34"/>
      <c r="I17" s="34"/>
      <c r="J17" s="26"/>
    </row>
    <row r="18" spans="1:15" ht="18" customHeight="1" thickBot="1">
      <c r="B18" s="276" t="s">
        <v>52</v>
      </c>
      <c r="C18" s="277"/>
      <c r="D18" s="277"/>
      <c r="E18" s="277"/>
      <c r="F18" s="277"/>
      <c r="G18" s="278"/>
      <c r="I18" s="288" t="s">
        <v>58</v>
      </c>
      <c r="J18" s="289"/>
      <c r="K18" s="289"/>
      <c r="L18" s="289"/>
      <c r="M18" s="289"/>
      <c r="N18" s="289"/>
      <c r="O18" s="290"/>
    </row>
    <row r="19" spans="1:15" ht="16.5" customHeight="1" thickBot="1">
      <c r="A19" s="8"/>
      <c r="B19" s="8"/>
      <c r="C19" s="2"/>
      <c r="D19" s="2"/>
      <c r="E19" s="2"/>
      <c r="F19" s="2"/>
      <c r="G19" s="9"/>
      <c r="H19" s="187" t="s">
        <v>161</v>
      </c>
      <c r="I19" s="9"/>
    </row>
    <row r="20" spans="1:15" s="7" customFormat="1" ht="25.5" thickBot="1">
      <c r="A20" s="10"/>
      <c r="B20" s="326" t="s">
        <v>29</v>
      </c>
      <c r="C20" s="327"/>
      <c r="D20" s="50" t="s">
        <v>20</v>
      </c>
      <c r="E20" s="50" t="s">
        <v>21</v>
      </c>
      <c r="F20" s="50" t="s">
        <v>22</v>
      </c>
      <c r="G20" s="51" t="s">
        <v>23</v>
      </c>
      <c r="H20" s="195" t="s">
        <v>162</v>
      </c>
      <c r="I20" s="332" t="s">
        <v>30</v>
      </c>
      <c r="J20" s="333"/>
      <c r="K20" s="32" t="s">
        <v>20</v>
      </c>
      <c r="L20" s="32" t="s">
        <v>21</v>
      </c>
      <c r="M20" s="32" t="s">
        <v>22</v>
      </c>
      <c r="N20" s="35" t="s">
        <v>23</v>
      </c>
      <c r="O20" s="36" t="s">
        <v>56</v>
      </c>
    </row>
    <row r="21" spans="1:15" ht="41.25" customHeight="1">
      <c r="B21" s="281" t="s">
        <v>68</v>
      </c>
      <c r="C21" s="282"/>
      <c r="D21" s="174">
        <v>3</v>
      </c>
      <c r="E21" s="175">
        <v>6</v>
      </c>
      <c r="F21" s="175"/>
      <c r="G21" s="52">
        <f t="shared" ref="G21:G26" si="0">SUM(D21*197,E21*$N$75,F21*$N$94)</f>
        <v>908.34735576923083</v>
      </c>
      <c r="H21" s="283" t="s">
        <v>163</v>
      </c>
      <c r="I21" s="334" t="s">
        <v>76</v>
      </c>
      <c r="J21" s="335"/>
      <c r="K21" s="178">
        <v>0.5</v>
      </c>
      <c r="L21" s="179">
        <v>5.85</v>
      </c>
      <c r="M21" s="244"/>
      <c r="N21" s="46">
        <f t="shared" ref="N21:N29" si="1">SUM(K21*197,L21*$N$75,M21*$N$94)</f>
        <v>407.91367187500003</v>
      </c>
      <c r="O21" s="107">
        <f t="shared" ref="O21:O29" si="2">ROUND(N21*(1+$O$5), -1)</f>
        <v>550</v>
      </c>
    </row>
    <row r="22" spans="1:15" ht="15.75" customHeight="1">
      <c r="B22" s="53" t="s">
        <v>61</v>
      </c>
      <c r="C22" s="5"/>
      <c r="D22" s="174">
        <v>2</v>
      </c>
      <c r="E22" s="175">
        <v>5</v>
      </c>
      <c r="F22" s="175"/>
      <c r="G22" s="52">
        <f t="shared" si="0"/>
        <v>658.45612980769238</v>
      </c>
      <c r="H22" s="284"/>
      <c r="I22" s="319" t="s">
        <v>75</v>
      </c>
      <c r="J22" s="320"/>
      <c r="K22" s="181">
        <v>1</v>
      </c>
      <c r="L22" s="182">
        <v>7.75</v>
      </c>
      <c r="M22" s="182"/>
      <c r="N22" s="46">
        <f t="shared" si="1"/>
        <v>606.90700120192309</v>
      </c>
      <c r="O22" s="107">
        <f t="shared" si="2"/>
        <v>830</v>
      </c>
    </row>
    <row r="23" spans="1:15" ht="38.5" customHeight="1">
      <c r="B23" s="274" t="s">
        <v>70</v>
      </c>
      <c r="C23" s="275"/>
      <c r="D23" s="174">
        <v>4</v>
      </c>
      <c r="E23" s="175">
        <v>5.5</v>
      </c>
      <c r="F23" s="175">
        <v>2.15</v>
      </c>
      <c r="G23" s="52">
        <f t="shared" si="0"/>
        <v>1159.2611454326923</v>
      </c>
      <c r="H23" s="284"/>
      <c r="I23" s="297" t="s">
        <v>53</v>
      </c>
      <c r="J23" s="298"/>
      <c r="K23" s="178">
        <v>2</v>
      </c>
      <c r="L23" s="179">
        <v>5</v>
      </c>
      <c r="M23" s="180">
        <v>2.65</v>
      </c>
      <c r="N23" s="46">
        <f t="shared" si="1"/>
        <v>757.50376562500003</v>
      </c>
      <c r="O23" s="107">
        <f t="shared" si="2"/>
        <v>1030</v>
      </c>
    </row>
    <row r="24" spans="1:15" ht="26.25" customHeight="1" thickBot="1">
      <c r="B24" s="281" t="s">
        <v>69</v>
      </c>
      <c r="C24" s="282"/>
      <c r="D24" s="174">
        <v>8.5</v>
      </c>
      <c r="E24" s="175">
        <v>11</v>
      </c>
      <c r="F24" s="175">
        <v>1.25</v>
      </c>
      <c r="G24" s="52">
        <f t="shared" si="0"/>
        <v>2303.0240685096151</v>
      </c>
      <c r="H24" s="285"/>
      <c r="I24" s="297" t="s">
        <v>62</v>
      </c>
      <c r="J24" s="298"/>
      <c r="K24" s="178">
        <v>1</v>
      </c>
      <c r="L24" s="179">
        <v>6.25</v>
      </c>
      <c r="M24" s="180">
        <v>2</v>
      </c>
      <c r="N24" s="46">
        <f t="shared" si="1"/>
        <v>602.32309495192317</v>
      </c>
      <c r="O24" s="107">
        <f t="shared" si="2"/>
        <v>820</v>
      </c>
    </row>
    <row r="25" spans="1:15" ht="19.149999999999999" customHeight="1">
      <c r="B25" s="321" t="s">
        <v>74</v>
      </c>
      <c r="C25" s="322"/>
      <c r="D25" s="176">
        <v>2</v>
      </c>
      <c r="E25" s="177">
        <v>16</v>
      </c>
      <c r="F25" s="177"/>
      <c r="G25" s="52">
        <f t="shared" si="0"/>
        <v>1240.2596153846155</v>
      </c>
      <c r="I25" s="297" t="s">
        <v>63</v>
      </c>
      <c r="J25" s="298"/>
      <c r="K25" s="178">
        <v>2</v>
      </c>
      <c r="L25" s="179">
        <v>6.25</v>
      </c>
      <c r="M25" s="180">
        <v>1.85</v>
      </c>
      <c r="N25" s="46">
        <f t="shared" si="1"/>
        <v>793.71662500000014</v>
      </c>
      <c r="O25" s="107">
        <f t="shared" si="2"/>
        <v>1080</v>
      </c>
    </row>
    <row r="26" spans="1:15" ht="51.65" customHeight="1" thickBot="1">
      <c r="B26" s="321" t="s">
        <v>73</v>
      </c>
      <c r="C26" s="322"/>
      <c r="D26" s="97"/>
      <c r="E26" s="98"/>
      <c r="F26" s="98"/>
      <c r="G26" s="52">
        <f t="shared" si="0"/>
        <v>0</v>
      </c>
      <c r="H26" s="188" t="s">
        <v>165</v>
      </c>
      <c r="I26" s="274" t="s">
        <v>71</v>
      </c>
      <c r="J26" s="275"/>
      <c r="K26" s="179">
        <v>0.5</v>
      </c>
      <c r="L26" s="179">
        <v>7.3</v>
      </c>
      <c r="M26" s="180"/>
      <c r="N26" s="46">
        <f t="shared" si="1"/>
        <v>484.60594951923082</v>
      </c>
      <c r="O26" s="107">
        <f t="shared" si="2"/>
        <v>660</v>
      </c>
    </row>
    <row r="27" spans="1:15" ht="39" customHeight="1" thickBot="1">
      <c r="B27" s="168" t="s">
        <v>159</v>
      </c>
      <c r="C27" s="172" t="str">
        <f>IF(COUNTIF(H27, "Department XXX"),Data!B1," ")</f>
        <v xml:space="preserve"> </v>
      </c>
      <c r="D27" s="93"/>
      <c r="E27" s="94"/>
      <c r="F27" s="94"/>
      <c r="G27" s="52" t="str">
        <f>IF(COUNTIF(H27,"Department XXX"),Data!C1," ")</f>
        <v xml:space="preserve"> </v>
      </c>
      <c r="H27" s="173"/>
      <c r="I27" s="274" t="s">
        <v>72</v>
      </c>
      <c r="J27" s="275"/>
      <c r="K27" s="99"/>
      <c r="L27" s="99"/>
      <c r="M27" s="100"/>
      <c r="N27" s="46">
        <f t="shared" si="1"/>
        <v>0</v>
      </c>
      <c r="O27" s="107">
        <f t="shared" si="2"/>
        <v>0</v>
      </c>
    </row>
    <row r="28" spans="1:15" ht="13" thickBot="1">
      <c r="B28" s="415" t="s">
        <v>25</v>
      </c>
      <c r="C28" s="416"/>
      <c r="D28" s="17"/>
      <c r="E28" s="8"/>
      <c r="G28" s="54">
        <f>SUM(G21:G27)</f>
        <v>6269.3483149038457</v>
      </c>
      <c r="I28" s="297" t="s">
        <v>54</v>
      </c>
      <c r="J28" s="298"/>
      <c r="K28" s="183">
        <v>1.5</v>
      </c>
      <c r="L28" s="183">
        <v>6</v>
      </c>
      <c r="M28" s="184">
        <v>3.25</v>
      </c>
      <c r="N28" s="46">
        <f t="shared" si="1"/>
        <v>734.32087139423083</v>
      </c>
      <c r="O28" s="107">
        <f t="shared" si="2"/>
        <v>1000</v>
      </c>
    </row>
    <row r="29" spans="1:15" ht="13" thickBot="1">
      <c r="B29" s="417" t="s">
        <v>24</v>
      </c>
      <c r="C29" s="418"/>
      <c r="D29" s="2"/>
      <c r="E29" s="8"/>
      <c r="G29" s="106">
        <f>ROUND(G28*(1+$O$5), -1)</f>
        <v>8530</v>
      </c>
      <c r="I29" s="351" t="s">
        <v>55</v>
      </c>
      <c r="J29" s="352"/>
      <c r="K29" s="183">
        <v>0.25</v>
      </c>
      <c r="L29" s="183">
        <v>1</v>
      </c>
      <c r="M29" s="184"/>
      <c r="N29" s="46">
        <f t="shared" si="1"/>
        <v>102.14122596153847</v>
      </c>
      <c r="O29" s="107">
        <f t="shared" si="2"/>
        <v>140</v>
      </c>
    </row>
    <row r="30" spans="1:15">
      <c r="B30" s="115"/>
      <c r="C30" s="115"/>
      <c r="D30" s="2"/>
      <c r="E30" s="8"/>
      <c r="G30" s="116"/>
      <c r="I30" s="114"/>
      <c r="J30" s="114"/>
      <c r="K30" s="117"/>
      <c r="L30" s="117"/>
      <c r="M30" s="118"/>
      <c r="N30" s="119"/>
      <c r="O30" s="120"/>
    </row>
    <row r="31" spans="1:15" ht="13" thickBot="1">
      <c r="B31" s="17" t="s">
        <v>89</v>
      </c>
      <c r="C31" s="115"/>
      <c r="D31" s="2"/>
      <c r="E31" s="8"/>
      <c r="G31" s="116"/>
      <c r="I31" s="17" t="s">
        <v>89</v>
      </c>
      <c r="J31" s="114"/>
      <c r="K31" s="117"/>
      <c r="L31" s="117"/>
      <c r="M31" s="118"/>
      <c r="N31" s="119"/>
      <c r="O31" s="120"/>
    </row>
    <row r="32" spans="1:15">
      <c r="B32" s="387"/>
      <c r="C32" s="388"/>
      <c r="D32" s="388"/>
      <c r="E32" s="388"/>
      <c r="F32" s="388"/>
      <c r="G32" s="389"/>
      <c r="I32" s="406"/>
      <c r="J32" s="407"/>
      <c r="K32" s="407"/>
      <c r="L32" s="407"/>
      <c r="M32" s="407"/>
      <c r="N32" s="407"/>
      <c r="O32" s="408"/>
    </row>
    <row r="33" spans="1:15">
      <c r="B33" s="390"/>
      <c r="C33" s="391"/>
      <c r="D33" s="391"/>
      <c r="E33" s="391"/>
      <c r="F33" s="391"/>
      <c r="G33" s="392"/>
      <c r="I33" s="409"/>
      <c r="J33" s="410"/>
      <c r="K33" s="410"/>
      <c r="L33" s="410"/>
      <c r="M33" s="410"/>
      <c r="N33" s="410"/>
      <c r="O33" s="411"/>
    </row>
    <row r="34" spans="1:15">
      <c r="B34" s="390"/>
      <c r="C34" s="391"/>
      <c r="D34" s="391"/>
      <c r="E34" s="391"/>
      <c r="F34" s="391"/>
      <c r="G34" s="392"/>
      <c r="I34" s="409"/>
      <c r="J34" s="410"/>
      <c r="K34" s="410"/>
      <c r="L34" s="410"/>
      <c r="M34" s="410"/>
      <c r="N34" s="410"/>
      <c r="O34" s="411"/>
    </row>
    <row r="35" spans="1:15" ht="13" thickBot="1">
      <c r="B35" s="393"/>
      <c r="C35" s="394"/>
      <c r="D35" s="394"/>
      <c r="E35" s="394"/>
      <c r="F35" s="394"/>
      <c r="G35" s="395"/>
      <c r="I35" s="412"/>
      <c r="J35" s="413"/>
      <c r="K35" s="413"/>
      <c r="L35" s="413"/>
      <c r="M35" s="413"/>
      <c r="N35" s="413"/>
      <c r="O35" s="414"/>
    </row>
    <row r="36" spans="1:15" ht="15.75" customHeight="1" thickBot="1">
      <c r="I36" s="13"/>
      <c r="J36" s="13"/>
    </row>
    <row r="37" spans="1:15" ht="24" customHeight="1" thickTop="1" thickBot="1">
      <c r="B37" s="331" t="s">
        <v>80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1"/>
    </row>
    <row r="38" spans="1:15" ht="17.25" customHeight="1" thickTop="1"/>
    <row r="39" spans="1:15" ht="18" customHeight="1">
      <c r="A39" s="11" t="s">
        <v>101</v>
      </c>
      <c r="B39" s="6"/>
      <c r="C39" s="6"/>
      <c r="D39" s="6"/>
      <c r="E39" s="16"/>
      <c r="F39" s="17"/>
      <c r="G39" s="4"/>
      <c r="H39" s="4"/>
    </row>
    <row r="40" spans="1:15" ht="13" thickBot="1">
      <c r="A40" s="8"/>
      <c r="B40" s="2"/>
      <c r="C40" s="2"/>
      <c r="D40" s="2"/>
      <c r="E40" s="2"/>
      <c r="F40" s="2"/>
      <c r="J40" s="2" t="s">
        <v>89</v>
      </c>
    </row>
    <row r="41" spans="1:15" ht="13" thickBot="1">
      <c r="B41" s="323" t="s">
        <v>85</v>
      </c>
      <c r="C41" s="324"/>
      <c r="D41" s="324"/>
      <c r="E41" s="325"/>
      <c r="J41" s="353"/>
      <c r="K41" s="354"/>
      <c r="L41" s="354"/>
      <c r="M41" s="354"/>
      <c r="N41" s="354"/>
      <c r="O41" s="355"/>
    </row>
    <row r="42" spans="1:15">
      <c r="B42" s="1" t="s">
        <v>4</v>
      </c>
      <c r="D42" s="108">
        <v>1</v>
      </c>
      <c r="E42" s="78"/>
      <c r="F42" s="14" t="s">
        <v>132</v>
      </c>
      <c r="J42" s="356"/>
      <c r="K42" s="357"/>
      <c r="L42" s="357"/>
      <c r="M42" s="357"/>
      <c r="N42" s="357"/>
      <c r="O42" s="358"/>
    </row>
    <row r="43" spans="1:15" ht="25.5" customHeight="1">
      <c r="B43" s="1" t="s">
        <v>5</v>
      </c>
      <c r="D43" s="182">
        <v>1</v>
      </c>
      <c r="E43" s="137" t="s">
        <v>136</v>
      </c>
      <c r="F43" s="273" t="s">
        <v>64</v>
      </c>
      <c r="G43" s="273"/>
      <c r="H43" s="273"/>
      <c r="J43" s="356"/>
      <c r="K43" s="357"/>
      <c r="L43" s="357"/>
      <c r="M43" s="357"/>
      <c r="N43" s="357"/>
      <c r="O43" s="358"/>
    </row>
    <row r="44" spans="1:15" ht="24.75" customHeight="1">
      <c r="B44" s="316" t="s">
        <v>6</v>
      </c>
      <c r="C44" s="316"/>
      <c r="D44" s="18"/>
      <c r="E44" s="80">
        <f>SUM(D42*D43)</f>
        <v>1</v>
      </c>
      <c r="F44" s="272"/>
      <c r="G44" s="273"/>
      <c r="H44" s="273"/>
      <c r="J44" s="356"/>
      <c r="K44" s="357"/>
      <c r="L44" s="357"/>
      <c r="M44" s="357"/>
      <c r="N44" s="357"/>
      <c r="O44" s="358"/>
    </row>
    <row r="45" spans="1:15" ht="13" thickBot="1">
      <c r="B45" s="1" t="s">
        <v>7</v>
      </c>
      <c r="D45" s="18"/>
      <c r="E45" s="79"/>
      <c r="F45" s="9"/>
      <c r="J45" s="359"/>
      <c r="K45" s="360"/>
      <c r="L45" s="360"/>
      <c r="M45" s="360"/>
      <c r="N45" s="360"/>
      <c r="O45" s="361"/>
    </row>
    <row r="46" spans="1:15" ht="33.65" customHeight="1" thickBot="1">
      <c r="B46" s="1" t="s">
        <v>8</v>
      </c>
      <c r="D46" s="182">
        <v>0.75</v>
      </c>
      <c r="E46" s="137" t="s">
        <v>139</v>
      </c>
      <c r="J46" s="294" t="s">
        <v>31</v>
      </c>
      <c r="K46" s="295"/>
      <c r="L46" s="296"/>
    </row>
    <row r="47" spans="1:15" ht="27" customHeight="1" thickBot="1">
      <c r="B47" s="1" t="s">
        <v>45</v>
      </c>
      <c r="D47" s="89"/>
      <c r="E47" s="78"/>
      <c r="F47" s="271" t="s">
        <v>28</v>
      </c>
      <c r="G47" s="271"/>
      <c r="H47" s="271"/>
      <c r="I47" s="15"/>
      <c r="J47" s="60" t="s">
        <v>195</v>
      </c>
      <c r="K47" s="61" t="s">
        <v>16</v>
      </c>
      <c r="L47" s="62" t="s">
        <v>17</v>
      </c>
    </row>
    <row r="48" spans="1:15" ht="25">
      <c r="B48" s="1" t="s">
        <v>36</v>
      </c>
      <c r="D48" s="89"/>
      <c r="E48" s="78"/>
      <c r="F48" s="14" t="s">
        <v>27</v>
      </c>
      <c r="J48" s="263" t="s">
        <v>196</v>
      </c>
      <c r="K48" s="264">
        <v>0.26900000000000002</v>
      </c>
      <c r="L48" s="265">
        <v>0.29599999999999999</v>
      </c>
      <c r="M48" s="29"/>
      <c r="N48" s="29"/>
      <c r="O48" s="29"/>
    </row>
    <row r="49" spans="1:15" ht="25">
      <c r="B49" s="1" t="s">
        <v>44</v>
      </c>
      <c r="D49" s="89"/>
      <c r="E49" s="78"/>
      <c r="F49" s="14" t="s">
        <v>27</v>
      </c>
      <c r="J49" s="258" t="s">
        <v>197</v>
      </c>
      <c r="K49" s="37">
        <v>0.18</v>
      </c>
      <c r="L49" s="57">
        <v>0.193</v>
      </c>
      <c r="M49" s="12"/>
      <c r="N49" s="12"/>
      <c r="O49" s="12"/>
    </row>
    <row r="50" spans="1:15" ht="13" thickBot="1">
      <c r="B50" s="316" t="s">
        <v>86</v>
      </c>
      <c r="C50" s="316"/>
      <c r="D50" s="18"/>
      <c r="E50" s="81">
        <f>SUM(E44,D46:D49)</f>
        <v>1.75</v>
      </c>
      <c r="I50" s="12"/>
      <c r="J50" s="258" t="s">
        <v>172</v>
      </c>
      <c r="K50" s="37">
        <v>0.36499999999999999</v>
      </c>
      <c r="L50" s="57">
        <v>0.39700000000000002</v>
      </c>
      <c r="M50" s="12"/>
    </row>
    <row r="51" spans="1:15" ht="13" thickBot="1">
      <c r="B51" s="323" t="s">
        <v>130</v>
      </c>
      <c r="C51" s="324"/>
      <c r="D51" s="324"/>
      <c r="E51" s="325"/>
      <c r="I51" s="4"/>
      <c r="J51" s="168" t="s">
        <v>19</v>
      </c>
      <c r="K51" s="58">
        <v>0.10100000000000001</v>
      </c>
      <c r="L51" s="59">
        <v>0.10100000000000001</v>
      </c>
    </row>
    <row r="52" spans="1:15">
      <c r="B52" s="1" t="s">
        <v>87</v>
      </c>
      <c r="D52" s="108">
        <v>1</v>
      </c>
      <c r="E52" s="79"/>
      <c r="F52" s="14" t="s">
        <v>135</v>
      </c>
      <c r="J52" s="7"/>
      <c r="K52" s="259"/>
      <c r="L52" s="259"/>
    </row>
    <row r="53" spans="1:15" ht="13" thickBot="1">
      <c r="B53" s="1" t="s">
        <v>5</v>
      </c>
      <c r="D53" s="89"/>
      <c r="E53" s="79"/>
      <c r="F53" s="14" t="s">
        <v>146</v>
      </c>
      <c r="J53" s="30" t="s">
        <v>98</v>
      </c>
      <c r="K53" s="112" t="s">
        <v>90</v>
      </c>
      <c r="M53" s="112" t="s">
        <v>111</v>
      </c>
    </row>
    <row r="54" spans="1:15" ht="13" thickBot="1">
      <c r="B54" s="316" t="s">
        <v>6</v>
      </c>
      <c r="C54" s="316"/>
      <c r="D54" s="18"/>
      <c r="E54" s="80">
        <f>SUM(D52*D53)</f>
        <v>0</v>
      </c>
      <c r="I54" s="15"/>
      <c r="J54" s="185">
        <v>327000</v>
      </c>
      <c r="K54" s="110"/>
      <c r="L54" s="14" t="s">
        <v>91</v>
      </c>
      <c r="M54" s="110"/>
      <c r="N54" s="14" t="s">
        <v>91</v>
      </c>
    </row>
    <row r="55" spans="1:15" ht="25.5" thickBot="1">
      <c r="B55" s="1" t="s">
        <v>88</v>
      </c>
      <c r="D55" s="109"/>
      <c r="E55" s="82">
        <f>D55</f>
        <v>0</v>
      </c>
      <c r="J55" s="19" t="s">
        <v>92</v>
      </c>
      <c r="K55" s="19" t="s">
        <v>12</v>
      </c>
      <c r="L55" s="19" t="s">
        <v>13</v>
      </c>
      <c r="M55" s="19" t="s">
        <v>0</v>
      </c>
      <c r="N55" s="19" t="s">
        <v>14</v>
      </c>
      <c r="O55" s="19" t="s">
        <v>57</v>
      </c>
    </row>
    <row r="56" spans="1:15" ht="13" thickBot="1">
      <c r="B56" s="316" t="s">
        <v>131</v>
      </c>
      <c r="C56" s="316"/>
      <c r="D56" s="83"/>
      <c r="E56" s="80">
        <f>SUM(E54,D55)</f>
        <v>0</v>
      </c>
      <c r="J56" s="42">
        <f>K54/2080</f>
        <v>0</v>
      </c>
      <c r="K56" s="24">
        <f>O7</f>
        <v>0.05</v>
      </c>
      <c r="L56" s="42">
        <f>+J56*(K56+1)</f>
        <v>0</v>
      </c>
      <c r="M56" s="42">
        <f>+L56*L49</f>
        <v>0</v>
      </c>
      <c r="N56" s="42">
        <f>+M56+L56</f>
        <v>0</v>
      </c>
      <c r="O56" s="42">
        <f>+N56*E50</f>
        <v>0</v>
      </c>
    </row>
    <row r="57" spans="1:15" ht="18" customHeight="1" thickBot="1">
      <c r="A57" s="20" t="s">
        <v>15</v>
      </c>
      <c r="B57" s="21"/>
      <c r="C57" s="21"/>
      <c r="D57" s="22"/>
      <c r="F57" s="84">
        <f>SUM(E50,E56)</f>
        <v>1.75</v>
      </c>
      <c r="J57" s="42">
        <f>M54/2080</f>
        <v>0</v>
      </c>
      <c r="K57" s="24">
        <f>O7</f>
        <v>0.05</v>
      </c>
      <c r="L57" s="42">
        <f>+J57*(K57+1)</f>
        <v>0</v>
      </c>
      <c r="M57" s="42">
        <f>+L57*L49</f>
        <v>0</v>
      </c>
      <c r="N57" s="42">
        <f>+M57+L57</f>
        <v>0</v>
      </c>
      <c r="O57" s="42">
        <f>+N57*E56</f>
        <v>0</v>
      </c>
    </row>
    <row r="58" spans="1:15" ht="18" customHeight="1">
      <c r="A58" s="11" t="s">
        <v>99</v>
      </c>
      <c r="B58" s="6"/>
      <c r="C58" s="6"/>
      <c r="D58" s="6"/>
      <c r="E58" s="6"/>
      <c r="F58" s="16"/>
      <c r="G58" s="70"/>
      <c r="H58" s="4"/>
    </row>
    <row r="59" spans="1:15" ht="16.5" customHeight="1" thickBot="1">
      <c r="A59" s="8"/>
      <c r="B59" s="2"/>
      <c r="C59" s="2"/>
      <c r="D59" s="2"/>
      <c r="E59" s="2"/>
      <c r="F59" s="2"/>
      <c r="J59" s="2" t="s">
        <v>89</v>
      </c>
    </row>
    <row r="60" spans="1:15">
      <c r="B60" s="1" t="s">
        <v>26</v>
      </c>
      <c r="D60" s="23"/>
      <c r="E60" s="79"/>
      <c r="J60" s="353"/>
      <c r="K60" s="354"/>
      <c r="L60" s="354"/>
      <c r="M60" s="354"/>
      <c r="N60" s="354"/>
      <c r="O60" s="355"/>
    </row>
    <row r="61" spans="1:15" ht="13.5" customHeight="1">
      <c r="B61" s="1" t="s">
        <v>4</v>
      </c>
      <c r="D61" s="89">
        <v>1</v>
      </c>
      <c r="E61" s="79"/>
      <c r="F61" s="14" t="s">
        <v>132</v>
      </c>
      <c r="J61" s="356"/>
      <c r="K61" s="357"/>
      <c r="L61" s="357"/>
      <c r="M61" s="357"/>
      <c r="N61" s="357"/>
      <c r="O61" s="358"/>
    </row>
    <row r="62" spans="1:15" ht="27.75" customHeight="1">
      <c r="B62" s="1" t="s">
        <v>5</v>
      </c>
      <c r="D62" s="182">
        <v>3.5</v>
      </c>
      <c r="E62" s="137" t="s">
        <v>140</v>
      </c>
      <c r="F62" s="273" t="s">
        <v>112</v>
      </c>
      <c r="G62" s="273"/>
      <c r="H62" s="273"/>
      <c r="J62" s="356"/>
      <c r="K62" s="357"/>
      <c r="L62" s="357"/>
      <c r="M62" s="357"/>
      <c r="N62" s="357"/>
      <c r="O62" s="358"/>
    </row>
    <row r="63" spans="1:15" ht="26.25" customHeight="1">
      <c r="B63" s="316" t="s">
        <v>6</v>
      </c>
      <c r="C63" s="316"/>
      <c r="D63" s="18"/>
      <c r="E63" s="80">
        <f>SUM(D61*D62)</f>
        <v>3.5</v>
      </c>
      <c r="F63" s="273"/>
      <c r="G63" s="273"/>
      <c r="H63" s="273"/>
      <c r="J63" s="356"/>
      <c r="K63" s="357"/>
      <c r="L63" s="357"/>
      <c r="M63" s="357"/>
      <c r="N63" s="357"/>
      <c r="O63" s="358"/>
    </row>
    <row r="64" spans="1:15" ht="13" thickBot="1">
      <c r="B64" s="1" t="s">
        <v>7</v>
      </c>
      <c r="D64" s="18"/>
      <c r="E64" s="79"/>
      <c r="F64" s="273"/>
      <c r="G64" s="273"/>
      <c r="H64" s="273"/>
      <c r="J64" s="359"/>
      <c r="K64" s="360"/>
      <c r="L64" s="360"/>
      <c r="M64" s="360"/>
      <c r="N64" s="360"/>
      <c r="O64" s="361"/>
    </row>
    <row r="65" spans="1:15" ht="25.5" thickBot="1">
      <c r="B65" s="1" t="s">
        <v>8</v>
      </c>
      <c r="D65" s="182">
        <v>2</v>
      </c>
      <c r="E65" s="137" t="s">
        <v>141</v>
      </c>
      <c r="F65" s="85"/>
      <c r="J65" s="294" t="s">
        <v>31</v>
      </c>
      <c r="K65" s="295"/>
      <c r="L65" s="296"/>
    </row>
    <row r="66" spans="1:15" ht="30.75" customHeight="1" thickBot="1">
      <c r="B66" s="1" t="s">
        <v>9</v>
      </c>
      <c r="D66" s="89"/>
      <c r="E66" s="79"/>
      <c r="F66" s="271" t="s">
        <v>28</v>
      </c>
      <c r="G66" s="271"/>
      <c r="H66" s="271"/>
      <c r="I66" s="4"/>
      <c r="J66" s="60" t="s">
        <v>195</v>
      </c>
      <c r="K66" s="61" t="s">
        <v>16</v>
      </c>
      <c r="L66" s="62" t="s">
        <v>17</v>
      </c>
      <c r="M66"/>
    </row>
    <row r="67" spans="1:15" ht="25">
      <c r="B67" s="1" t="s">
        <v>36</v>
      </c>
      <c r="D67" s="89"/>
      <c r="E67" s="79"/>
      <c r="F67" s="14" t="s">
        <v>27</v>
      </c>
      <c r="J67" s="263" t="s">
        <v>196</v>
      </c>
      <c r="K67" s="264">
        <v>0.26900000000000002</v>
      </c>
      <c r="L67" s="265">
        <v>0.29599999999999999</v>
      </c>
    </row>
    <row r="68" spans="1:15" ht="25">
      <c r="B68" s="1" t="s">
        <v>44</v>
      </c>
      <c r="D68" s="89"/>
      <c r="E68" s="79"/>
      <c r="F68" s="14" t="s">
        <v>27</v>
      </c>
      <c r="J68" s="258" t="s">
        <v>197</v>
      </c>
      <c r="K68" s="37">
        <v>0.18</v>
      </c>
      <c r="L68" s="57">
        <v>0.193</v>
      </c>
    </row>
    <row r="69" spans="1:15">
      <c r="B69" s="316" t="s">
        <v>10</v>
      </c>
      <c r="C69" s="316"/>
      <c r="D69" s="18"/>
      <c r="E69" s="80">
        <f>SUM(D65:D68)</f>
        <v>2</v>
      </c>
      <c r="J69" s="258" t="s">
        <v>172</v>
      </c>
      <c r="K69" s="37">
        <v>0.36499999999999999</v>
      </c>
      <c r="L69" s="57">
        <v>0.39700000000000002</v>
      </c>
    </row>
    <row r="70" spans="1:15" ht="13" thickBot="1">
      <c r="B70" s="1" t="s">
        <v>11</v>
      </c>
      <c r="D70" s="18"/>
      <c r="E70" s="86"/>
      <c r="J70" s="168" t="s">
        <v>19</v>
      </c>
      <c r="K70" s="58">
        <v>0.10100000000000001</v>
      </c>
      <c r="L70" s="59">
        <v>0.10100000000000001</v>
      </c>
    </row>
    <row r="71" spans="1:15">
      <c r="B71" s="1" t="s">
        <v>37</v>
      </c>
      <c r="D71" s="89"/>
      <c r="E71" s="79"/>
      <c r="J71" s="7"/>
      <c r="K71" s="259"/>
      <c r="L71" s="259"/>
    </row>
    <row r="72" spans="1:15" ht="13" thickBot="1">
      <c r="B72" s="1" t="s">
        <v>38</v>
      </c>
      <c r="D72" s="89"/>
      <c r="E72" s="79"/>
      <c r="H72" s="31"/>
      <c r="J72" s="14" t="s">
        <v>100</v>
      </c>
    </row>
    <row r="73" spans="1:15" ht="13" thickBot="1">
      <c r="B73" s="316" t="s">
        <v>3</v>
      </c>
      <c r="C73" s="316"/>
      <c r="D73" s="18"/>
      <c r="E73" s="80">
        <f>SUM(D71*D72)</f>
        <v>0</v>
      </c>
      <c r="I73" s="15"/>
      <c r="J73" s="186">
        <v>75000</v>
      </c>
    </row>
    <row r="74" spans="1:15" ht="25.5" thickBot="1">
      <c r="B74" s="2" t="s">
        <v>1</v>
      </c>
      <c r="C74" s="89"/>
      <c r="D74" s="109"/>
      <c r="E74" s="87">
        <f>D74</f>
        <v>0</v>
      </c>
      <c r="J74" s="19" t="s">
        <v>77</v>
      </c>
      <c r="K74" s="19" t="s">
        <v>12</v>
      </c>
      <c r="L74" s="19" t="s">
        <v>13</v>
      </c>
      <c r="M74" s="19" t="s">
        <v>0</v>
      </c>
      <c r="N74" s="19" t="s">
        <v>14</v>
      </c>
      <c r="O74" s="19" t="s">
        <v>57</v>
      </c>
    </row>
    <row r="75" spans="1:15" ht="15.65" customHeight="1" thickBot="1">
      <c r="A75" s="20" t="s">
        <v>15</v>
      </c>
      <c r="B75" s="21"/>
      <c r="C75" s="21"/>
      <c r="D75" s="22"/>
      <c r="F75" s="84">
        <f>SUM(E63:E74)</f>
        <v>5.5</v>
      </c>
      <c r="G75" s="14"/>
      <c r="J75" s="42">
        <f>J73/2080</f>
        <v>36.057692307692307</v>
      </c>
      <c r="K75" s="24">
        <f>O7</f>
        <v>0.05</v>
      </c>
      <c r="L75" s="42">
        <f>+J75*(K75+1)</f>
        <v>37.860576923076927</v>
      </c>
      <c r="M75" s="42">
        <f>+L75*L69</f>
        <v>15.03064903846154</v>
      </c>
      <c r="N75" s="42">
        <f>+M75+L75</f>
        <v>52.891225961538467</v>
      </c>
      <c r="O75" s="42">
        <f>+N75*F75</f>
        <v>290.90174278846155</v>
      </c>
    </row>
    <row r="76" spans="1:15" ht="18" customHeight="1">
      <c r="H76" s="3"/>
    </row>
    <row r="77" spans="1:15" ht="18" customHeight="1">
      <c r="A77" s="11" t="s">
        <v>107</v>
      </c>
      <c r="B77" s="11"/>
      <c r="C77" s="11"/>
      <c r="D77" s="11"/>
      <c r="E77" s="11"/>
      <c r="F77" s="11"/>
      <c r="G77" s="11"/>
      <c r="H77" s="88"/>
      <c r="I77" s="88"/>
      <c r="J77" s="88"/>
    </row>
    <row r="78" spans="1:15" ht="18" customHeight="1" thickBot="1">
      <c r="A78" s="2"/>
      <c r="B78" s="2"/>
      <c r="C78" s="2"/>
      <c r="J78" s="2" t="s">
        <v>89</v>
      </c>
    </row>
    <row r="79" spans="1:15" ht="18" customHeight="1">
      <c r="B79" s="1" t="s">
        <v>26</v>
      </c>
      <c r="D79" s="23"/>
      <c r="E79" s="79"/>
      <c r="J79" s="353"/>
      <c r="K79" s="354"/>
      <c r="L79" s="354"/>
      <c r="M79" s="354"/>
      <c r="N79" s="354"/>
      <c r="O79" s="355"/>
    </row>
    <row r="80" spans="1:15" ht="18" customHeight="1">
      <c r="B80" s="1" t="s">
        <v>4</v>
      </c>
      <c r="D80" s="89">
        <v>1</v>
      </c>
      <c r="E80" s="79"/>
      <c r="F80" s="14" t="s">
        <v>132</v>
      </c>
      <c r="J80" s="356"/>
      <c r="K80" s="357"/>
      <c r="L80" s="357"/>
      <c r="M80" s="357"/>
      <c r="N80" s="357"/>
      <c r="O80" s="358"/>
    </row>
    <row r="81" spans="1:15" ht="27" customHeight="1">
      <c r="B81" s="1" t="s">
        <v>5</v>
      </c>
      <c r="D81" s="182">
        <v>2</v>
      </c>
      <c r="E81" s="137" t="s">
        <v>141</v>
      </c>
      <c r="F81" s="273" t="s">
        <v>94</v>
      </c>
      <c r="G81" s="273"/>
      <c r="H81" s="273"/>
      <c r="J81" s="356"/>
      <c r="K81" s="357"/>
      <c r="L81" s="357"/>
      <c r="M81" s="357"/>
      <c r="N81" s="357"/>
      <c r="O81" s="358"/>
    </row>
    <row r="82" spans="1:15" ht="26.25" customHeight="1">
      <c r="B82" s="316" t="s">
        <v>6</v>
      </c>
      <c r="C82" s="316"/>
      <c r="D82" s="18"/>
      <c r="E82" s="82">
        <f>SUM(D80*D81)</f>
        <v>2</v>
      </c>
      <c r="F82" s="272"/>
      <c r="G82" s="273"/>
      <c r="H82" s="273"/>
      <c r="J82" s="356"/>
      <c r="K82" s="357"/>
      <c r="L82" s="357"/>
      <c r="M82" s="357"/>
      <c r="N82" s="357"/>
      <c r="O82" s="358"/>
    </row>
    <row r="83" spans="1:15" ht="13" thickBot="1">
      <c r="B83" s="1" t="s">
        <v>7</v>
      </c>
      <c r="D83" s="18"/>
      <c r="E83" s="79"/>
      <c r="F83" s="9"/>
      <c r="J83" s="359"/>
      <c r="K83" s="360"/>
      <c r="L83" s="360"/>
      <c r="M83" s="360"/>
      <c r="N83" s="360"/>
      <c r="O83" s="361"/>
    </row>
    <row r="84" spans="1:15" ht="13.5" customHeight="1" thickBot="1">
      <c r="B84" s="1" t="s">
        <v>8</v>
      </c>
      <c r="D84" s="89"/>
      <c r="E84" s="79"/>
      <c r="J84" s="294" t="s">
        <v>31</v>
      </c>
      <c r="K84" s="295"/>
      <c r="L84" s="296"/>
    </row>
    <row r="85" spans="1:15" ht="27" customHeight="1" thickBot="1">
      <c r="B85" s="1" t="s">
        <v>9</v>
      </c>
      <c r="D85" s="89"/>
      <c r="E85" s="79"/>
      <c r="F85" s="271" t="s">
        <v>28</v>
      </c>
      <c r="G85" s="271"/>
      <c r="H85" s="271"/>
      <c r="J85" s="60" t="s">
        <v>195</v>
      </c>
      <c r="K85" s="61" t="s">
        <v>16</v>
      </c>
      <c r="L85" s="62" t="s">
        <v>17</v>
      </c>
    </row>
    <row r="86" spans="1:15" ht="27" customHeight="1">
      <c r="B86" s="1" t="s">
        <v>36</v>
      </c>
      <c r="D86" s="89"/>
      <c r="E86" s="79"/>
      <c r="F86" s="14" t="s">
        <v>27</v>
      </c>
      <c r="J86" s="263" t="s">
        <v>196</v>
      </c>
      <c r="K86" s="264">
        <v>0.26900000000000002</v>
      </c>
      <c r="L86" s="265">
        <v>0.29599999999999999</v>
      </c>
      <c r="M86" s="17"/>
    </row>
    <row r="87" spans="1:15" ht="15.75" customHeight="1">
      <c r="B87" s="1" t="s">
        <v>44</v>
      </c>
      <c r="D87" s="89"/>
      <c r="E87" s="79"/>
      <c r="F87" s="14" t="s">
        <v>27</v>
      </c>
      <c r="J87" s="258" t="s">
        <v>197</v>
      </c>
      <c r="K87" s="37">
        <v>0.18</v>
      </c>
      <c r="L87" s="57">
        <v>0.193</v>
      </c>
    </row>
    <row r="88" spans="1:15">
      <c r="B88" s="316" t="s">
        <v>10</v>
      </c>
      <c r="C88" s="316"/>
      <c r="D88" s="18"/>
      <c r="E88" s="82">
        <f>SUM(D84:D87)</f>
        <v>0</v>
      </c>
      <c r="J88" s="258" t="s">
        <v>172</v>
      </c>
      <c r="K88" s="37">
        <v>0.36499999999999999</v>
      </c>
      <c r="L88" s="57">
        <v>0.39700000000000002</v>
      </c>
    </row>
    <row r="89" spans="1:15" ht="13" thickBot="1">
      <c r="B89" s="1" t="s">
        <v>11</v>
      </c>
      <c r="D89" s="18"/>
      <c r="E89" s="86"/>
      <c r="J89" s="168" t="s">
        <v>19</v>
      </c>
      <c r="K89" s="58">
        <v>0.10100000000000001</v>
      </c>
      <c r="L89" s="59">
        <v>0.10100000000000001</v>
      </c>
    </row>
    <row r="90" spans="1:15" ht="15">
      <c r="B90" s="1" t="s">
        <v>37</v>
      </c>
      <c r="D90" s="89"/>
      <c r="E90" s="79"/>
      <c r="I90" s="28"/>
      <c r="J90" s="7"/>
      <c r="K90" s="259"/>
      <c r="L90" s="259"/>
      <c r="M90" s="28"/>
    </row>
    <row r="91" spans="1:15" ht="13" thickBot="1">
      <c r="B91" s="1" t="s">
        <v>38</v>
      </c>
      <c r="D91" s="89"/>
      <c r="E91" s="79"/>
      <c r="G91" s="14"/>
      <c r="H91" s="30"/>
      <c r="J91" s="14" t="s">
        <v>113</v>
      </c>
    </row>
    <row r="92" spans="1:15" ht="13" thickBot="1">
      <c r="B92" s="316" t="s">
        <v>3</v>
      </c>
      <c r="C92" s="316"/>
      <c r="D92" s="18"/>
      <c r="E92" s="82">
        <f>SUM(D90*D91)</f>
        <v>0</v>
      </c>
      <c r="I92" s="15"/>
      <c r="J92" s="186">
        <v>53000</v>
      </c>
    </row>
    <row r="93" spans="1:15" ht="25.5" thickBot="1">
      <c r="B93" s="2" t="s">
        <v>1</v>
      </c>
      <c r="C93" s="89"/>
      <c r="D93" s="109"/>
      <c r="E93" s="87">
        <f>D93</f>
        <v>0</v>
      </c>
      <c r="J93" s="19" t="s">
        <v>78</v>
      </c>
      <c r="K93" s="19" t="s">
        <v>12</v>
      </c>
      <c r="L93" s="19" t="s">
        <v>13</v>
      </c>
      <c r="M93" s="19" t="s">
        <v>0</v>
      </c>
      <c r="N93" s="19" t="s">
        <v>14</v>
      </c>
      <c r="O93" s="19" t="s">
        <v>57</v>
      </c>
    </row>
    <row r="94" spans="1:15" ht="16.149999999999999" customHeight="1" thickBot="1">
      <c r="A94" s="20" t="s">
        <v>15</v>
      </c>
      <c r="B94" s="21"/>
      <c r="C94" s="21"/>
      <c r="D94" s="22"/>
      <c r="F94" s="84">
        <f>SUM(E82:E93)</f>
        <v>2</v>
      </c>
      <c r="J94" s="42">
        <f>J92/2080</f>
        <v>25.48076923076923</v>
      </c>
      <c r="K94" s="24">
        <f>O7</f>
        <v>0.05</v>
      </c>
      <c r="L94" s="42">
        <f>+J94*(K94+1)</f>
        <v>26.754807692307693</v>
      </c>
      <c r="M94" s="42">
        <f>+L94*L88</f>
        <v>10.621658653846154</v>
      </c>
      <c r="N94" s="42">
        <f>+M94+L94</f>
        <v>37.376466346153848</v>
      </c>
      <c r="O94" s="42">
        <f>+N94*F94</f>
        <v>74.752932692307695</v>
      </c>
    </row>
    <row r="95" spans="1:15" ht="18" customHeight="1" thickBot="1">
      <c r="A95" s="2"/>
      <c r="B95" s="2"/>
      <c r="C95" s="2"/>
      <c r="I95" s="38"/>
      <c r="J95" s="38"/>
      <c r="K95" s="362" t="s">
        <v>83</v>
      </c>
      <c r="L95" s="362"/>
      <c r="M95" s="71"/>
      <c r="N95" s="386" t="s">
        <v>84</v>
      </c>
      <c r="O95" s="386"/>
    </row>
    <row r="96" spans="1:15" ht="18" customHeight="1" thickBot="1">
      <c r="A96" s="291" t="s">
        <v>81</v>
      </c>
      <c r="B96" s="292"/>
      <c r="C96" s="292"/>
      <c r="D96" s="292"/>
      <c r="E96" s="293"/>
      <c r="I96" s="28"/>
      <c r="J96" s="28"/>
      <c r="K96" s="72">
        <f>F57</f>
        <v>1.75</v>
      </c>
      <c r="L96" s="73">
        <f>SUM(O56:O57)</f>
        <v>0</v>
      </c>
      <c r="M96" s="74"/>
      <c r="N96" s="75">
        <f>SUM(F75,F94)</f>
        <v>7.5</v>
      </c>
      <c r="O96" s="76">
        <f>SUM(O75,O94)</f>
        <v>365.65467548076924</v>
      </c>
    </row>
    <row r="97" spans="1:15" ht="18" customHeight="1" thickBot="1">
      <c r="A97" s="43"/>
      <c r="B97" s="4"/>
      <c r="C97" s="4"/>
      <c r="D97" s="4"/>
      <c r="I97" s="39"/>
      <c r="J97" s="39"/>
      <c r="K97" s="362" t="s">
        <v>83</v>
      </c>
      <c r="L97" s="362"/>
      <c r="M97" s="71"/>
      <c r="N97" s="386" t="s">
        <v>84</v>
      </c>
      <c r="O97" s="386"/>
    </row>
    <row r="98" spans="1:15" ht="18" customHeight="1" thickBot="1">
      <c r="A98" s="291" t="s">
        <v>82</v>
      </c>
      <c r="B98" s="292"/>
      <c r="C98" s="292"/>
      <c r="D98" s="292"/>
      <c r="E98" s="293"/>
      <c r="I98" s="40"/>
      <c r="J98" s="40"/>
      <c r="K98" s="72">
        <f>K96/D42</f>
        <v>1.75</v>
      </c>
      <c r="L98" s="77">
        <f>L96/D42</f>
        <v>0</v>
      </c>
      <c r="M98" s="74"/>
      <c r="N98" s="75">
        <f>N96/D61</f>
        <v>7.5</v>
      </c>
      <c r="O98" s="76">
        <f>O96/D61</f>
        <v>365.65467548076924</v>
      </c>
    </row>
    <row r="99" spans="1:15" ht="18" customHeight="1">
      <c r="A99" s="2"/>
      <c r="B99" s="2"/>
      <c r="C99" s="2"/>
      <c r="I99" s="33"/>
      <c r="J99" s="33"/>
    </row>
    <row r="100" spans="1:15" ht="18" customHeight="1">
      <c r="A100" s="405" t="s">
        <v>32</v>
      </c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</row>
    <row r="101" spans="1:15" ht="15.5" customHeight="1" thickBot="1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7" customHeight="1" thickBot="1">
      <c r="A102" s="207"/>
      <c r="B102" s="207"/>
      <c r="C102" s="207"/>
      <c r="D102" s="207"/>
      <c r="E102" s="207"/>
      <c r="F102" s="372" t="s">
        <v>178</v>
      </c>
      <c r="G102" s="373"/>
      <c r="H102" s="373"/>
      <c r="I102" s="373"/>
      <c r="J102" s="374"/>
      <c r="K102" s="207"/>
      <c r="L102" s="207"/>
      <c r="M102" s="207"/>
      <c r="N102" s="207"/>
      <c r="O102" s="207"/>
    </row>
    <row r="103" spans="1:15" ht="17" customHeight="1" thickBot="1">
      <c r="A103" s="207"/>
      <c r="B103" s="207"/>
      <c r="C103" s="207"/>
      <c r="D103" s="207"/>
      <c r="E103" s="207"/>
      <c r="F103" s="216"/>
      <c r="G103" s="221"/>
      <c r="H103" s="222"/>
      <c r="I103" s="222"/>
      <c r="J103" s="217"/>
      <c r="K103" s="207"/>
      <c r="L103" s="207"/>
      <c r="M103" s="207"/>
      <c r="N103" s="207"/>
      <c r="O103" s="207"/>
    </row>
    <row r="104" spans="1:15" ht="17" customHeight="1" thickBot="1">
      <c r="A104" s="207"/>
      <c r="B104" s="207"/>
      <c r="C104" s="207"/>
      <c r="D104" s="207"/>
      <c r="E104" s="207"/>
      <c r="F104" s="375" t="s">
        <v>179</v>
      </c>
      <c r="G104" s="376"/>
      <c r="H104" s="219">
        <f>O10</f>
        <v>0</v>
      </c>
      <c r="I104" s="223" t="s">
        <v>180</v>
      </c>
      <c r="J104" s="218">
        <f>H7</f>
        <v>1</v>
      </c>
      <c r="K104" s="207"/>
      <c r="L104" s="207"/>
      <c r="M104" s="207"/>
      <c r="N104" s="207"/>
      <c r="O104" s="207"/>
    </row>
    <row r="105" spans="1:15" ht="17" customHeight="1" thickBot="1">
      <c r="A105" s="207"/>
      <c r="B105" s="207"/>
      <c r="C105" s="207"/>
      <c r="D105" s="207"/>
      <c r="E105" s="207"/>
      <c r="F105" s="224"/>
      <c r="G105" s="215"/>
      <c r="H105" s="215"/>
      <c r="I105" s="215"/>
      <c r="J105" s="225"/>
      <c r="K105" s="207"/>
      <c r="L105" s="207"/>
      <c r="M105" s="207"/>
      <c r="N105" s="207"/>
      <c r="O105" s="207"/>
    </row>
    <row r="106" spans="1:15" ht="17" customHeight="1">
      <c r="A106" s="207"/>
      <c r="B106" s="207"/>
      <c r="C106" s="207"/>
      <c r="D106" s="207"/>
      <c r="E106" s="207"/>
      <c r="F106" s="377" t="s">
        <v>181</v>
      </c>
      <c r="G106" s="378"/>
      <c r="H106" s="215"/>
      <c r="I106" s="215"/>
      <c r="J106" s="241" t="e">
        <f>(E50*H7)/((O9/12)*O10)</f>
        <v>#DIV/0!</v>
      </c>
      <c r="K106" s="207"/>
      <c r="L106" s="207"/>
      <c r="M106" s="207"/>
      <c r="N106" s="207"/>
      <c r="O106" s="207"/>
    </row>
    <row r="107" spans="1:15" ht="17" customHeight="1">
      <c r="A107" s="207"/>
      <c r="B107" s="207"/>
      <c r="C107" s="207"/>
      <c r="D107" s="207"/>
      <c r="E107" s="207"/>
      <c r="F107" s="379" t="s">
        <v>182</v>
      </c>
      <c r="G107" s="380"/>
      <c r="H107" s="215"/>
      <c r="I107" s="215"/>
      <c r="J107" s="242" t="e">
        <f>(E56*H7)/((O9/12)*O10)</f>
        <v>#DIV/0!</v>
      </c>
      <c r="K107" s="207"/>
      <c r="L107" s="207"/>
      <c r="M107" s="207"/>
      <c r="N107" s="207"/>
      <c r="O107" s="207"/>
    </row>
    <row r="108" spans="1:15" ht="17" customHeight="1">
      <c r="A108" s="207"/>
      <c r="B108" s="207"/>
      <c r="C108" s="207"/>
      <c r="D108" s="207"/>
      <c r="E108" s="207"/>
      <c r="F108" s="379" t="s">
        <v>183</v>
      </c>
      <c r="G108" s="380"/>
      <c r="H108" s="215"/>
      <c r="I108" s="215"/>
      <c r="J108" s="242" t="e">
        <f>(F75*H7)/((O9/12)*O10)</f>
        <v>#DIV/0!</v>
      </c>
      <c r="K108" s="207"/>
      <c r="L108" s="207"/>
      <c r="M108" s="207"/>
      <c r="N108" s="207"/>
      <c r="O108" s="207"/>
    </row>
    <row r="109" spans="1:15" ht="17" customHeight="1" thickBot="1">
      <c r="A109" s="207"/>
      <c r="B109" s="207"/>
      <c r="C109" s="207"/>
      <c r="D109" s="207"/>
      <c r="E109" s="207"/>
      <c r="F109" s="381" t="s">
        <v>184</v>
      </c>
      <c r="G109" s="382"/>
      <c r="H109" s="226"/>
      <c r="I109" s="226"/>
      <c r="J109" s="243" t="e">
        <f>(F94*H7)/((O9/12)*O10)</f>
        <v>#DIV/0!</v>
      </c>
      <c r="K109" s="207"/>
      <c r="L109" s="207"/>
      <c r="M109" s="207"/>
      <c r="N109" s="207"/>
      <c r="O109" s="207"/>
    </row>
    <row r="110" spans="1:15" ht="15.75" customHeight="1" thickBot="1"/>
    <row r="111" spans="1:15" ht="23.25" customHeight="1" thickTop="1" thickBot="1">
      <c r="B111" s="331" t="s">
        <v>79</v>
      </c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1"/>
    </row>
    <row r="112" spans="1:15" ht="15.75" customHeight="1" thickTop="1" thickBot="1"/>
    <row r="113" spans="2:15" ht="17.25" customHeight="1" thickBot="1">
      <c r="B113" s="288" t="s">
        <v>114</v>
      </c>
      <c r="C113" s="289"/>
      <c r="D113" s="289"/>
      <c r="E113" s="290"/>
      <c r="F113" s="41"/>
      <c r="G113" s="288" t="s">
        <v>115</v>
      </c>
      <c r="H113" s="289"/>
      <c r="I113" s="289"/>
      <c r="J113" s="290"/>
      <c r="K113" s="40"/>
      <c r="L113" s="288" t="s">
        <v>59</v>
      </c>
      <c r="M113" s="289"/>
      <c r="N113" s="289"/>
      <c r="O113" s="290"/>
    </row>
    <row r="114" spans="2:15" ht="15.75" customHeight="1" thickBot="1">
      <c r="L114" s="112" t="s">
        <v>129</v>
      </c>
    </row>
    <row r="115" spans="2:15" ht="27.75" customHeight="1" thickBot="1">
      <c r="B115" s="399" t="s">
        <v>51</v>
      </c>
      <c r="C115" s="400"/>
      <c r="D115" s="63" t="s">
        <v>50</v>
      </c>
      <c r="E115" s="64" t="s">
        <v>2</v>
      </c>
      <c r="G115" s="65" t="s">
        <v>51</v>
      </c>
      <c r="H115" s="66"/>
      <c r="I115" s="67"/>
      <c r="J115" s="64" t="s">
        <v>50</v>
      </c>
      <c r="L115" s="65" t="s">
        <v>51</v>
      </c>
      <c r="M115" s="67"/>
      <c r="N115" s="63" t="s">
        <v>50</v>
      </c>
      <c r="O115" s="64" t="s">
        <v>2</v>
      </c>
    </row>
    <row r="116" spans="2:15" ht="15" customHeight="1">
      <c r="B116" s="401" t="s">
        <v>39</v>
      </c>
      <c r="C116" s="402"/>
      <c r="D116" s="68">
        <v>1400</v>
      </c>
      <c r="E116" s="69">
        <f t="shared" ref="E116:E129" si="3">ROUND(D116*(1+$O$5), -1)</f>
        <v>1900</v>
      </c>
      <c r="G116" s="312" t="s">
        <v>199</v>
      </c>
      <c r="H116" s="313"/>
      <c r="I116" s="314"/>
      <c r="J116" s="208">
        <v>3500</v>
      </c>
      <c r="L116" s="363"/>
      <c r="M116" s="364"/>
      <c r="N116" s="90"/>
      <c r="O116" s="132">
        <f t="shared" ref="O116:O129" si="4">ROUND(N116*(1+$O$5),-1)</f>
        <v>0</v>
      </c>
    </row>
    <row r="117" spans="2:15" ht="15" customHeight="1">
      <c r="B117" s="342" t="s">
        <v>60</v>
      </c>
      <c r="C117" s="343"/>
      <c r="D117" s="44">
        <v>200</v>
      </c>
      <c r="E117" s="69">
        <f t="shared" si="3"/>
        <v>270</v>
      </c>
      <c r="G117" s="319" t="s">
        <v>200</v>
      </c>
      <c r="H117" s="347"/>
      <c r="I117" s="320"/>
      <c r="J117" s="209">
        <v>750</v>
      </c>
      <c r="L117" s="101"/>
      <c r="M117" s="102"/>
      <c r="N117" s="98"/>
      <c r="O117" s="132">
        <f t="shared" si="4"/>
        <v>0</v>
      </c>
    </row>
    <row r="118" spans="2:15" ht="15.75" customHeight="1">
      <c r="B118" s="342" t="s">
        <v>35</v>
      </c>
      <c r="C118" s="343"/>
      <c r="D118" s="113">
        <v>1100</v>
      </c>
      <c r="E118" s="69">
        <f t="shared" si="3"/>
        <v>1500</v>
      </c>
      <c r="G118" s="319" t="s">
        <v>201</v>
      </c>
      <c r="H118" s="347"/>
      <c r="I118" s="320"/>
      <c r="J118" s="209">
        <v>250</v>
      </c>
      <c r="L118" s="269"/>
      <c r="M118" s="270"/>
      <c r="N118" s="98"/>
      <c r="O118" s="132">
        <f t="shared" si="4"/>
        <v>0</v>
      </c>
    </row>
    <row r="119" spans="2:15" ht="15.75" customHeight="1">
      <c r="B119" s="342" t="s">
        <v>207</v>
      </c>
      <c r="C119" s="343"/>
      <c r="D119" s="113">
        <v>800</v>
      </c>
      <c r="E119" s="69">
        <f t="shared" si="3"/>
        <v>1090</v>
      </c>
      <c r="G119" s="253" t="s">
        <v>173</v>
      </c>
      <c r="H119" s="254"/>
      <c r="I119" s="255"/>
      <c r="J119" s="209">
        <v>3000</v>
      </c>
      <c r="L119" s="101"/>
      <c r="M119" s="102"/>
      <c r="N119" s="98"/>
      <c r="O119" s="132">
        <f t="shared" si="4"/>
        <v>0</v>
      </c>
    </row>
    <row r="120" spans="2:15" ht="15.75" customHeight="1">
      <c r="B120" s="319" t="s">
        <v>175</v>
      </c>
      <c r="C120" s="320"/>
      <c r="D120" s="113">
        <v>1250</v>
      </c>
      <c r="E120" s="69">
        <f t="shared" si="3"/>
        <v>1700</v>
      </c>
      <c r="G120" s="253" t="s">
        <v>202</v>
      </c>
      <c r="H120" s="254"/>
      <c r="I120" s="255"/>
      <c r="J120" s="209">
        <v>1300</v>
      </c>
      <c r="L120" s="101"/>
      <c r="M120" s="102"/>
      <c r="N120" s="98"/>
      <c r="O120" s="132">
        <f t="shared" si="4"/>
        <v>0</v>
      </c>
    </row>
    <row r="121" spans="2:15" ht="15.75" customHeight="1">
      <c r="B121" s="340" t="s">
        <v>33</v>
      </c>
      <c r="C121" s="341"/>
      <c r="D121" s="44">
        <v>2000</v>
      </c>
      <c r="E121" s="69">
        <f t="shared" si="3"/>
        <v>2720</v>
      </c>
      <c r="G121" s="396" t="s">
        <v>203</v>
      </c>
      <c r="H121" s="397"/>
      <c r="I121" s="398"/>
      <c r="J121" s="209">
        <v>1800</v>
      </c>
      <c r="L121" s="269"/>
      <c r="M121" s="270"/>
      <c r="N121" s="98"/>
      <c r="O121" s="132">
        <f t="shared" si="4"/>
        <v>0</v>
      </c>
    </row>
    <row r="122" spans="2:15" ht="15.75" customHeight="1">
      <c r="B122" s="338" t="s">
        <v>40</v>
      </c>
      <c r="C122" s="339"/>
      <c r="D122" s="45">
        <v>700</v>
      </c>
      <c r="E122" s="69">
        <f t="shared" si="3"/>
        <v>950</v>
      </c>
      <c r="G122" s="253" t="s">
        <v>204</v>
      </c>
      <c r="H122" s="254"/>
      <c r="I122" s="255"/>
      <c r="J122" s="209">
        <v>550</v>
      </c>
      <c r="L122" s="269"/>
      <c r="M122" s="270"/>
      <c r="N122" s="98"/>
      <c r="O122" s="132">
        <f t="shared" si="4"/>
        <v>0</v>
      </c>
    </row>
    <row r="123" spans="2:15" ht="15.75" customHeight="1">
      <c r="B123" s="340" t="s">
        <v>41</v>
      </c>
      <c r="C123" s="341"/>
      <c r="D123" s="44">
        <v>500</v>
      </c>
      <c r="E123" s="69">
        <f t="shared" si="3"/>
        <v>680</v>
      </c>
      <c r="G123" s="253" t="s">
        <v>205</v>
      </c>
      <c r="H123" s="254"/>
      <c r="I123" s="255"/>
      <c r="J123" s="209">
        <v>250</v>
      </c>
      <c r="L123" s="269"/>
      <c r="M123" s="270"/>
      <c r="N123" s="98"/>
      <c r="O123" s="132">
        <f t="shared" si="4"/>
        <v>0</v>
      </c>
    </row>
    <row r="124" spans="2:15" ht="15.75" customHeight="1">
      <c r="B124" s="338" t="s">
        <v>34</v>
      </c>
      <c r="C124" s="339"/>
      <c r="D124" s="44">
        <v>2000</v>
      </c>
      <c r="E124" s="69">
        <f t="shared" si="3"/>
        <v>2720</v>
      </c>
      <c r="G124" s="319" t="s">
        <v>160</v>
      </c>
      <c r="H124" s="347"/>
      <c r="I124" s="320"/>
      <c r="J124" s="210">
        <v>1500</v>
      </c>
      <c r="L124" s="269"/>
      <c r="M124" s="270"/>
      <c r="N124" s="98"/>
      <c r="O124" s="132">
        <f t="shared" si="4"/>
        <v>0</v>
      </c>
    </row>
    <row r="125" spans="2:15" ht="15.75" customHeight="1">
      <c r="B125" s="338" t="s">
        <v>42</v>
      </c>
      <c r="C125" s="339"/>
      <c r="D125" s="44">
        <v>300</v>
      </c>
      <c r="E125" s="69">
        <f t="shared" si="3"/>
        <v>410</v>
      </c>
      <c r="G125" s="383" t="s">
        <v>206</v>
      </c>
      <c r="H125" s="384"/>
      <c r="I125" s="385"/>
      <c r="J125" s="209">
        <v>1200</v>
      </c>
      <c r="L125" s="269"/>
      <c r="M125" s="270"/>
      <c r="N125" s="98"/>
      <c r="O125" s="132">
        <f t="shared" si="4"/>
        <v>0</v>
      </c>
    </row>
    <row r="126" spans="2:15" ht="15.75" customHeight="1" thickBot="1">
      <c r="B126" s="340" t="s">
        <v>43</v>
      </c>
      <c r="C126" s="341"/>
      <c r="D126" s="44">
        <v>400</v>
      </c>
      <c r="E126" s="69">
        <f t="shared" si="3"/>
        <v>540</v>
      </c>
      <c r="G126" s="348" t="s">
        <v>174</v>
      </c>
      <c r="H126" s="349"/>
      <c r="I126" s="350"/>
      <c r="J126" s="256">
        <v>700</v>
      </c>
      <c r="L126" s="269"/>
      <c r="M126" s="270"/>
      <c r="N126" s="98"/>
      <c r="O126" s="132">
        <f t="shared" si="4"/>
        <v>0</v>
      </c>
    </row>
    <row r="127" spans="2:15" ht="15" customHeight="1">
      <c r="B127" s="342" t="s">
        <v>46</v>
      </c>
      <c r="C127" s="343"/>
      <c r="D127" s="44">
        <v>1729</v>
      </c>
      <c r="E127" s="69">
        <f t="shared" si="3"/>
        <v>2350</v>
      </c>
      <c r="L127" s="269"/>
      <c r="M127" s="270"/>
      <c r="N127" s="98"/>
      <c r="O127" s="132">
        <f t="shared" si="4"/>
        <v>0</v>
      </c>
    </row>
    <row r="128" spans="2:15" ht="15.75" customHeight="1">
      <c r="B128" s="342" t="s">
        <v>47</v>
      </c>
      <c r="C128" s="343"/>
      <c r="D128" s="44">
        <v>4043</v>
      </c>
      <c r="E128" s="69">
        <f t="shared" si="3"/>
        <v>5500</v>
      </c>
      <c r="G128" s="370"/>
      <c r="H128" s="370"/>
      <c r="I128" s="370"/>
      <c r="J128" s="257"/>
      <c r="L128" s="269"/>
      <c r="M128" s="270"/>
      <c r="N128" s="98"/>
      <c r="O128" s="132">
        <f t="shared" si="4"/>
        <v>0</v>
      </c>
    </row>
    <row r="129" spans="2:15" ht="15.75" customHeight="1" thickBot="1">
      <c r="B129" s="342" t="s">
        <v>48</v>
      </c>
      <c r="C129" s="343"/>
      <c r="D129" s="44">
        <v>7612.5</v>
      </c>
      <c r="E129" s="69">
        <f t="shared" si="3"/>
        <v>10350</v>
      </c>
      <c r="L129" s="269"/>
      <c r="M129" s="270"/>
      <c r="N129" s="98"/>
      <c r="O129" s="132">
        <f t="shared" si="4"/>
        <v>0</v>
      </c>
    </row>
    <row r="130" spans="2:15" ht="15.75" customHeight="1" thickBot="1">
      <c r="B130" s="336" t="s">
        <v>49</v>
      </c>
      <c r="C130" s="337"/>
      <c r="D130" s="48">
        <v>0.31</v>
      </c>
      <c r="E130" s="49">
        <f>D130*(1+$O$5)</f>
        <v>0.42159999999999997</v>
      </c>
      <c r="L130" s="344" t="s">
        <v>103</v>
      </c>
      <c r="M130" s="345"/>
      <c r="N130" s="345"/>
      <c r="O130" s="346"/>
    </row>
    <row r="131" spans="2:15" ht="15.75" customHeight="1"/>
    <row r="132" spans="2:15" ht="15.75" customHeight="1"/>
    <row r="133" spans="2:15" ht="15.75" customHeight="1"/>
    <row r="134" spans="2:15" ht="15" customHeight="1"/>
    <row r="135" spans="2:15" ht="15.75" customHeight="1"/>
    <row r="136" spans="2:15" ht="15.75" customHeight="1"/>
    <row r="137" spans="2:15" ht="15.75" customHeight="1"/>
  </sheetData>
  <sheetProtection sheet="1" selectLockedCells="1"/>
  <mergeCells count="116">
    <mergeCell ref="E3:G3"/>
    <mergeCell ref="E7:G7"/>
    <mergeCell ref="B1:O1"/>
    <mergeCell ref="I32:O35"/>
    <mergeCell ref="B26:C26"/>
    <mergeCell ref="I28:J28"/>
    <mergeCell ref="I29:J29"/>
    <mergeCell ref="B32:G35"/>
    <mergeCell ref="I27:J27"/>
    <mergeCell ref="B28:C28"/>
    <mergeCell ref="I20:J20"/>
    <mergeCell ref="I21:J21"/>
    <mergeCell ref="I22:J22"/>
    <mergeCell ref="B25:C25"/>
    <mergeCell ref="I25:J25"/>
    <mergeCell ref="B20:C20"/>
    <mergeCell ref="B21:C21"/>
    <mergeCell ref="B23:C23"/>
    <mergeCell ref="B29:C29"/>
    <mergeCell ref="M9:N9"/>
    <mergeCell ref="M10:N10"/>
    <mergeCell ref="L2:M2"/>
    <mergeCell ref="E4:G4"/>
    <mergeCell ref="E5:G5"/>
    <mergeCell ref="B130:C130"/>
    <mergeCell ref="I18:O18"/>
    <mergeCell ref="B127:C127"/>
    <mergeCell ref="G126:I126"/>
    <mergeCell ref="L127:M127"/>
    <mergeCell ref="B128:C128"/>
    <mergeCell ref="L128:M128"/>
    <mergeCell ref="B129:C129"/>
    <mergeCell ref="L129:M129"/>
    <mergeCell ref="B125:C125"/>
    <mergeCell ref="G125:I125"/>
    <mergeCell ref="L125:M125"/>
    <mergeCell ref="B126:C126"/>
    <mergeCell ref="L126:M126"/>
    <mergeCell ref="B116:C116"/>
    <mergeCell ref="G116:I116"/>
    <mergeCell ref="L116:M116"/>
    <mergeCell ref="B117:C117"/>
    <mergeCell ref="G117:I117"/>
    <mergeCell ref="B115:C115"/>
    <mergeCell ref="K95:L95"/>
    <mergeCell ref="N95:O95"/>
    <mergeCell ref="K97:L97"/>
    <mergeCell ref="F102:J102"/>
    <mergeCell ref="F104:G104"/>
    <mergeCell ref="F106:G106"/>
    <mergeCell ref="F107:G107"/>
    <mergeCell ref="F108:G108"/>
    <mergeCell ref="F109:G109"/>
    <mergeCell ref="B124:C124"/>
    <mergeCell ref="G124:I124"/>
    <mergeCell ref="L124:M124"/>
    <mergeCell ref="B118:C118"/>
    <mergeCell ref="G118:I118"/>
    <mergeCell ref="L118:M118"/>
    <mergeCell ref="B121:C121"/>
    <mergeCell ref="G121:I121"/>
    <mergeCell ref="L121:M121"/>
    <mergeCell ref="B122:C122"/>
    <mergeCell ref="L122:M122"/>
    <mergeCell ref="B123:C123"/>
    <mergeCell ref="L123:M123"/>
    <mergeCell ref="B120:C120"/>
    <mergeCell ref="B119:C119"/>
    <mergeCell ref="E6:G6"/>
    <mergeCell ref="B113:E113"/>
    <mergeCell ref="G113:J113"/>
    <mergeCell ref="G8:I8"/>
    <mergeCell ref="E8:F8"/>
    <mergeCell ref="H21:H24"/>
    <mergeCell ref="I23:J23"/>
    <mergeCell ref="B24:C24"/>
    <mergeCell ref="I24:J24"/>
    <mergeCell ref="J46:L46"/>
    <mergeCell ref="J65:L65"/>
    <mergeCell ref="L113:O113"/>
    <mergeCell ref="A96:E96"/>
    <mergeCell ref="A98:E98"/>
    <mergeCell ref="B73:C73"/>
    <mergeCell ref="F81:H81"/>
    <mergeCell ref="B82:C82"/>
    <mergeCell ref="F82:H82"/>
    <mergeCell ref="N97:O97"/>
    <mergeCell ref="B92:C92"/>
    <mergeCell ref="J84:L84"/>
    <mergeCell ref="B88:C88"/>
    <mergeCell ref="A100:O100"/>
    <mergeCell ref="B111:O111"/>
    <mergeCell ref="L130:O130"/>
    <mergeCell ref="B14:O14"/>
    <mergeCell ref="F85:H85"/>
    <mergeCell ref="B51:E51"/>
    <mergeCell ref="B56:C56"/>
    <mergeCell ref="J41:O45"/>
    <mergeCell ref="J60:O64"/>
    <mergeCell ref="F62:H64"/>
    <mergeCell ref="J79:O83"/>
    <mergeCell ref="B63:C63"/>
    <mergeCell ref="B50:C50"/>
    <mergeCell ref="B54:C54"/>
    <mergeCell ref="F66:H66"/>
    <mergeCell ref="B69:C69"/>
    <mergeCell ref="I26:J26"/>
    <mergeCell ref="B16:O16"/>
    <mergeCell ref="B18:G18"/>
    <mergeCell ref="B41:E41"/>
    <mergeCell ref="F43:H43"/>
    <mergeCell ref="B44:C44"/>
    <mergeCell ref="F44:H44"/>
    <mergeCell ref="F47:H47"/>
    <mergeCell ref="B37:O37"/>
    <mergeCell ref="G128:I128"/>
  </mergeCells>
  <pageMargins left="0.25" right="0.25" top="0.75" bottom="0.75" header="0.3" footer="0.3"/>
  <pageSetup scale="46" orientation="portrait" r:id="rId1"/>
  <rowBreaks count="1" manualBreakCount="1">
    <brk id="7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Department-Specific Fee" prompt="Pick department from the list if applicable." xr:uid="{00000000-0002-0000-0100-000000000000}">
          <x14:formula1>
            <xm:f>Data!$A$1:$A$2</xm:f>
          </x14:formula1>
          <xm:sqref>H27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37"/>
  <sheetViews>
    <sheetView view="pageBreakPreview" topLeftCell="E1" zoomScaleNormal="100" zoomScaleSheetLayoutView="100" workbookViewId="0">
      <selection activeCell="O10" sqref="O10"/>
    </sheetView>
  </sheetViews>
  <sheetFormatPr defaultColWidth="11.453125" defaultRowHeight="12.5"/>
  <cols>
    <col min="1" max="1" width="3.453125" style="1" customWidth="1"/>
    <col min="2" max="2" width="17.54296875" style="1" customWidth="1"/>
    <col min="3" max="3" width="26" style="1" customWidth="1"/>
    <col min="4" max="4" width="11.54296875" style="1" customWidth="1"/>
    <col min="5" max="5" width="12.54296875" style="1" customWidth="1"/>
    <col min="6" max="6" width="11.26953125" style="1" customWidth="1"/>
    <col min="7" max="8" width="15.81640625" style="1" customWidth="1"/>
    <col min="9" max="9" width="15.26953125" style="1" customWidth="1"/>
    <col min="10" max="10" width="25.453125" style="1" customWidth="1"/>
    <col min="11" max="11" width="11" style="1" customWidth="1"/>
    <col min="12" max="12" width="13.81640625" style="1" customWidth="1"/>
    <col min="13" max="13" width="14.81640625" style="1" customWidth="1"/>
    <col min="14" max="14" width="13" style="1" customWidth="1"/>
    <col min="15" max="15" width="11.453125" style="1"/>
    <col min="16" max="16" width="4.26953125" style="1" customWidth="1"/>
    <col min="17" max="16384" width="11.453125" style="1"/>
  </cols>
  <sheetData>
    <row r="1" spans="1:18" ht="17.5" thickBot="1">
      <c r="B1" s="431" t="s">
        <v>158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8" ht="15.5" thickBot="1">
      <c r="L2" s="267" t="s">
        <v>67</v>
      </c>
      <c r="M2" s="268"/>
    </row>
    <row r="3" spans="1:18" ht="15.5" thickBot="1">
      <c r="A3" s="139" t="s">
        <v>18</v>
      </c>
      <c r="B3" s="140"/>
      <c r="C3" s="142"/>
      <c r="E3" s="307" t="s">
        <v>149</v>
      </c>
      <c r="F3" s="308"/>
      <c r="G3" s="309"/>
      <c r="H3" s="146"/>
      <c r="I3" s="147"/>
      <c r="J3" s="234" t="s">
        <v>125</v>
      </c>
      <c r="L3" s="122" t="s">
        <v>124</v>
      </c>
      <c r="M3" s="123"/>
      <c r="N3" s="200" t="s">
        <v>208</v>
      </c>
      <c r="O3" s="152" t="s">
        <v>128</v>
      </c>
    </row>
    <row r="4" spans="1:18" ht="16" customHeight="1" thickBot="1">
      <c r="A4" s="153" t="s">
        <v>147</v>
      </c>
      <c r="B4" s="134"/>
      <c r="C4" s="104"/>
      <c r="E4" s="302" t="s">
        <v>150</v>
      </c>
      <c r="F4" s="303"/>
      <c r="G4" s="304"/>
      <c r="H4" s="145"/>
      <c r="I4" s="148"/>
      <c r="J4" s="419" t="s">
        <v>185</v>
      </c>
      <c r="K4" s="420"/>
      <c r="L4" s="124" t="s">
        <v>126</v>
      </c>
      <c r="M4" s="125"/>
      <c r="N4" s="201" t="s">
        <v>169</v>
      </c>
      <c r="O4" s="199">
        <v>0.36</v>
      </c>
    </row>
    <row r="5" spans="1:18" ht="15.5" thickBot="1">
      <c r="A5" s="143" t="s">
        <v>95</v>
      </c>
      <c r="B5" s="134"/>
      <c r="C5" s="104"/>
      <c r="E5" s="302" t="s">
        <v>151</v>
      </c>
      <c r="F5" s="303"/>
      <c r="G5" s="304"/>
      <c r="H5" s="145"/>
      <c r="I5" s="148"/>
      <c r="J5" s="419"/>
      <c r="K5" s="420"/>
      <c r="L5" s="128" t="s">
        <v>118</v>
      </c>
      <c r="M5" s="125"/>
      <c r="N5" s="202" t="s">
        <v>170</v>
      </c>
      <c r="O5" s="151" t="s">
        <v>12</v>
      </c>
    </row>
    <row r="6" spans="1:18" ht="15.5" thickBot="1">
      <c r="A6" s="143" t="s">
        <v>148</v>
      </c>
      <c r="B6" s="134"/>
      <c r="C6" s="104"/>
      <c r="E6" s="305" t="s">
        <v>152</v>
      </c>
      <c r="F6" s="306"/>
      <c r="G6" s="306"/>
      <c r="H6" s="145"/>
      <c r="I6" s="148"/>
      <c r="J6" s="421" t="s">
        <v>186</v>
      </c>
      <c r="K6" s="422"/>
      <c r="L6" s="129" t="s">
        <v>117</v>
      </c>
      <c r="M6" s="126"/>
      <c r="N6" s="203" t="s">
        <v>171</v>
      </c>
      <c r="O6" s="189">
        <v>0.05</v>
      </c>
    </row>
    <row r="7" spans="1:18" ht="27.5" customHeight="1" thickBot="1">
      <c r="A7" s="144" t="str">
        <f>A6</f>
        <v>Other personnel:</v>
      </c>
      <c r="B7" s="138"/>
      <c r="C7" s="105"/>
      <c r="D7" s="4"/>
      <c r="E7" s="310" t="s">
        <v>153</v>
      </c>
      <c r="F7" s="311"/>
      <c r="G7" s="311"/>
      <c r="H7" s="211">
        <v>1</v>
      </c>
      <c r="I7" s="150"/>
      <c r="J7" s="423"/>
      <c r="K7" s="424"/>
      <c r="L7" s="427" t="s">
        <v>122</v>
      </c>
      <c r="M7" s="427"/>
    </row>
    <row r="8" spans="1:18" ht="15.5" customHeight="1" thickBot="1">
      <c r="A8" s="25"/>
      <c r="B8" s="4"/>
      <c r="C8" s="4"/>
      <c r="D8" s="4"/>
      <c r="E8" s="27"/>
      <c r="F8" s="27"/>
      <c r="G8" s="27"/>
      <c r="H8" s="26"/>
      <c r="I8" s="428" t="s">
        <v>164</v>
      </c>
      <c r="J8" s="248" t="s">
        <v>192</v>
      </c>
      <c r="K8" s="190" t="s">
        <v>188</v>
      </c>
      <c r="L8" s="235"/>
      <c r="M8" s="235"/>
      <c r="N8" s="235"/>
      <c r="O8" s="235"/>
    </row>
    <row r="9" spans="1:18" ht="15" customHeight="1" thickBot="1">
      <c r="A9" s="25"/>
      <c r="B9" s="432"/>
      <c r="C9" s="17" t="s">
        <v>209</v>
      </c>
      <c r="D9" s="4"/>
      <c r="E9" s="25"/>
      <c r="F9" s="25"/>
      <c r="G9" s="231"/>
      <c r="H9" s="194" t="s">
        <v>166</v>
      </c>
      <c r="I9" s="429"/>
      <c r="J9" s="247" t="s">
        <v>190</v>
      </c>
      <c r="K9" s="191" t="s">
        <v>198</v>
      </c>
      <c r="L9" s="235"/>
      <c r="M9" s="371" t="s">
        <v>176</v>
      </c>
      <c r="N9" s="371"/>
      <c r="O9" s="213">
        <v>2080</v>
      </c>
    </row>
    <row r="10" spans="1:18" ht="16.5" customHeight="1" thickBot="1">
      <c r="A10" s="25"/>
      <c r="B10" s="433"/>
      <c r="C10" s="17" t="s">
        <v>210</v>
      </c>
      <c r="D10" s="4"/>
      <c r="E10" s="25"/>
      <c r="F10" s="25"/>
      <c r="G10" s="438"/>
      <c r="H10" s="34"/>
      <c r="I10" s="429"/>
      <c r="J10" s="247" t="s">
        <v>191</v>
      </c>
      <c r="K10" s="191" t="s">
        <v>189</v>
      </c>
      <c r="L10" s="240"/>
      <c r="M10" s="425" t="s">
        <v>177</v>
      </c>
      <c r="N10" s="426"/>
      <c r="O10" s="245"/>
    </row>
    <row r="11" spans="1:18" ht="16.5" customHeight="1" thickBot="1">
      <c r="A11" s="25"/>
      <c r="B11" s="4"/>
      <c r="C11" s="4"/>
      <c r="D11" s="4"/>
      <c r="E11" s="27"/>
      <c r="F11" s="27"/>
      <c r="G11" s="27"/>
      <c r="H11" s="34"/>
      <c r="I11" s="430"/>
      <c r="J11" s="249" t="s">
        <v>194</v>
      </c>
      <c r="K11" s="192" t="s">
        <v>193</v>
      </c>
      <c r="L11" s="240"/>
      <c r="M11" s="246"/>
      <c r="N11" s="246"/>
      <c r="O11" s="250"/>
    </row>
    <row r="12" spans="1:18" ht="23.5" customHeight="1" thickBot="1">
      <c r="A12" s="25"/>
      <c r="B12" s="161" t="s">
        <v>155</v>
      </c>
      <c r="C12" s="162"/>
      <c r="D12" s="163"/>
      <c r="E12" s="164"/>
      <c r="F12" s="164"/>
      <c r="G12" s="164"/>
      <c r="H12" s="165"/>
      <c r="I12" s="165"/>
      <c r="J12" s="193"/>
      <c r="K12" s="238"/>
      <c r="L12" s="239"/>
      <c r="M12" s="239"/>
      <c r="N12" s="239"/>
      <c r="O12" s="237"/>
      <c r="R12" s="236"/>
    </row>
    <row r="13" spans="1:18" ht="13.9" customHeight="1" thickBot="1">
      <c r="A13" s="25"/>
      <c r="B13" s="4"/>
      <c r="C13" s="4"/>
      <c r="D13" s="4"/>
      <c r="E13" s="27"/>
      <c r="F13" s="27"/>
      <c r="G13" s="27"/>
      <c r="H13" s="34"/>
      <c r="I13" s="34"/>
      <c r="J13" s="26"/>
      <c r="L13" s="131"/>
      <c r="M13" s="131"/>
      <c r="N13" s="131"/>
      <c r="O13" s="131"/>
    </row>
    <row r="14" spans="1:18" ht="20.5" customHeight="1" thickBot="1">
      <c r="A14" s="25"/>
      <c r="B14" s="328" t="s">
        <v>96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30"/>
    </row>
    <row r="15" spans="1:18" ht="16.149999999999999" customHeight="1" thickBot="1">
      <c r="A15" s="25"/>
      <c r="B15" s="4"/>
      <c r="C15" s="4"/>
      <c r="D15" s="4"/>
      <c r="E15" s="27"/>
      <c r="F15" s="27"/>
      <c r="G15" s="27"/>
      <c r="H15" s="34"/>
      <c r="I15" s="34"/>
      <c r="J15" s="26"/>
      <c r="L15" s="131"/>
      <c r="M15" s="131"/>
      <c r="N15" s="131"/>
      <c r="O15" s="131"/>
    </row>
    <row r="16" spans="1:18" ht="22.5" customHeight="1" thickTop="1" thickBot="1">
      <c r="A16" s="25"/>
      <c r="B16" s="299" t="s">
        <v>127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1"/>
    </row>
    <row r="17" spans="1:15" ht="16" thickTop="1" thickBot="1">
      <c r="A17" s="25"/>
      <c r="B17" s="4"/>
      <c r="C17" s="4"/>
      <c r="D17" s="4"/>
      <c r="E17" s="27"/>
      <c r="F17" s="27"/>
      <c r="G17" s="27"/>
      <c r="H17" s="34"/>
      <c r="I17" s="34"/>
      <c r="J17" s="26"/>
    </row>
    <row r="18" spans="1:15" ht="18" customHeight="1" thickBot="1">
      <c r="B18" s="276" t="s">
        <v>52</v>
      </c>
      <c r="C18" s="277"/>
      <c r="D18" s="277"/>
      <c r="E18" s="277"/>
      <c r="F18" s="277"/>
      <c r="G18" s="278"/>
      <c r="I18" s="288" t="s">
        <v>58</v>
      </c>
      <c r="J18" s="289"/>
      <c r="K18" s="289"/>
      <c r="L18" s="289"/>
      <c r="M18" s="289"/>
      <c r="N18" s="289"/>
      <c r="O18" s="290"/>
    </row>
    <row r="19" spans="1:15" ht="16.5" customHeight="1" thickBot="1">
      <c r="A19" s="8"/>
      <c r="B19" s="8"/>
      <c r="C19" s="2"/>
      <c r="D19" s="2"/>
      <c r="E19" s="2"/>
      <c r="F19" s="2"/>
      <c r="G19" s="9"/>
      <c r="H19" s="187" t="s">
        <v>161</v>
      </c>
      <c r="I19" s="9"/>
    </row>
    <row r="20" spans="1:15" s="7" customFormat="1" ht="25.5" thickBot="1">
      <c r="A20" s="10"/>
      <c r="B20" s="55" t="s">
        <v>29</v>
      </c>
      <c r="C20" s="56"/>
      <c r="D20" s="50" t="s">
        <v>20</v>
      </c>
      <c r="E20" s="50" t="s">
        <v>21</v>
      </c>
      <c r="F20" s="50" t="s">
        <v>22</v>
      </c>
      <c r="G20" s="51" t="s">
        <v>23</v>
      </c>
      <c r="H20" s="195" t="s">
        <v>162</v>
      </c>
      <c r="I20" s="332" t="s">
        <v>30</v>
      </c>
      <c r="J20" s="333"/>
      <c r="K20" s="32" t="s">
        <v>20</v>
      </c>
      <c r="L20" s="32" t="s">
        <v>21</v>
      </c>
      <c r="M20" s="32" t="s">
        <v>22</v>
      </c>
      <c r="N20" s="35" t="s">
        <v>23</v>
      </c>
      <c r="O20" s="36" t="s">
        <v>56</v>
      </c>
    </row>
    <row r="21" spans="1:15" ht="39" customHeight="1">
      <c r="B21" s="281" t="s">
        <v>68</v>
      </c>
      <c r="C21" s="282"/>
      <c r="D21" s="174">
        <v>2</v>
      </c>
      <c r="E21" s="175">
        <v>6</v>
      </c>
      <c r="F21" s="175"/>
      <c r="G21" s="52">
        <f>SUM(D21*197,E21*$N$75,F21*$N$94)</f>
        <v>711.34735576923083</v>
      </c>
      <c r="H21" s="283" t="s">
        <v>163</v>
      </c>
      <c r="I21" s="334" t="s">
        <v>76</v>
      </c>
      <c r="J21" s="335"/>
      <c r="K21" s="178">
        <v>0.5</v>
      </c>
      <c r="L21" s="179">
        <v>2.75</v>
      </c>
      <c r="M21" s="180"/>
      <c r="N21" s="46">
        <f t="shared" ref="N21:N29" si="0">SUM(K21*197,L21*$N$75,M21*$N$94)</f>
        <v>243.95087139423077</v>
      </c>
      <c r="O21" s="107">
        <f>ROUND(N21*(1+$O$4), -1)</f>
        <v>330</v>
      </c>
    </row>
    <row r="22" spans="1:15" ht="17.25" customHeight="1">
      <c r="B22" s="53" t="s">
        <v>61</v>
      </c>
      <c r="C22" s="5"/>
      <c r="D22" s="174">
        <v>2</v>
      </c>
      <c r="E22" s="175">
        <v>5</v>
      </c>
      <c r="F22" s="175"/>
      <c r="G22" s="52">
        <f>SUM(D22*197,E22*$N$75,F22*$N$94)</f>
        <v>658.45612980769238</v>
      </c>
      <c r="H22" s="284"/>
      <c r="I22" s="319" t="s">
        <v>75</v>
      </c>
      <c r="J22" s="320"/>
      <c r="K22" s="196">
        <v>0.5</v>
      </c>
      <c r="L22" s="197">
        <v>5.85</v>
      </c>
      <c r="M22" s="197">
        <v>0</v>
      </c>
      <c r="N22" s="46">
        <f t="shared" si="0"/>
        <v>407.91367187500003</v>
      </c>
      <c r="O22" s="107">
        <f t="shared" ref="O22:O29" si="1">ROUND(N22*(1+$O$4), -1)</f>
        <v>550</v>
      </c>
    </row>
    <row r="23" spans="1:15" ht="37.9" customHeight="1">
      <c r="B23" s="274" t="s">
        <v>70</v>
      </c>
      <c r="C23" s="275"/>
      <c r="D23" s="174">
        <v>1</v>
      </c>
      <c r="E23" s="175">
        <v>3</v>
      </c>
      <c r="F23" s="175">
        <v>2</v>
      </c>
      <c r="G23" s="52">
        <f>SUM(D23*197,E23*$N$75,F23*$N$94)</f>
        <v>430.42661057692311</v>
      </c>
      <c r="H23" s="284"/>
      <c r="I23" s="297" t="s">
        <v>53</v>
      </c>
      <c r="J23" s="298"/>
      <c r="K23" s="178">
        <v>1.5</v>
      </c>
      <c r="L23" s="179">
        <v>4.1500000000000004</v>
      </c>
      <c r="M23" s="198">
        <v>0</v>
      </c>
      <c r="N23" s="46">
        <f t="shared" si="0"/>
        <v>514.99858774038466</v>
      </c>
      <c r="O23" s="107">
        <f t="shared" si="1"/>
        <v>700</v>
      </c>
    </row>
    <row r="24" spans="1:15" ht="39" customHeight="1" thickBot="1">
      <c r="B24" s="281" t="s">
        <v>69</v>
      </c>
      <c r="C24" s="282"/>
      <c r="D24" s="174">
        <v>2.75</v>
      </c>
      <c r="E24" s="175">
        <v>5</v>
      </c>
      <c r="F24" s="175">
        <v>2</v>
      </c>
      <c r="G24" s="52">
        <f>SUM(D24*197,E24*$N$75,F24*$N$94)</f>
        <v>880.95906250000007</v>
      </c>
      <c r="H24" s="285"/>
      <c r="I24" s="297" t="s">
        <v>62</v>
      </c>
      <c r="J24" s="298"/>
      <c r="K24" s="178">
        <v>0.5</v>
      </c>
      <c r="L24" s="179">
        <v>5</v>
      </c>
      <c r="M24" s="198"/>
      <c r="N24" s="46">
        <f t="shared" si="0"/>
        <v>362.95612980769232</v>
      </c>
      <c r="O24" s="107">
        <f t="shared" si="1"/>
        <v>490</v>
      </c>
    </row>
    <row r="25" spans="1:15" ht="27" customHeight="1">
      <c r="B25" s="321" t="s">
        <v>74</v>
      </c>
      <c r="C25" s="322"/>
      <c r="D25" s="176">
        <v>1.5</v>
      </c>
      <c r="E25" s="177">
        <v>13</v>
      </c>
      <c r="F25" s="177"/>
      <c r="G25" s="52">
        <f>SUM(D25*197,E25*$N$75,F25*$N$94)</f>
        <v>983.08593750000011</v>
      </c>
      <c r="I25" s="297" t="s">
        <v>63</v>
      </c>
      <c r="J25" s="298"/>
      <c r="K25" s="179">
        <v>1.5</v>
      </c>
      <c r="L25" s="179">
        <v>4</v>
      </c>
      <c r="M25" s="198">
        <v>1.25</v>
      </c>
      <c r="N25" s="46">
        <f t="shared" si="0"/>
        <v>553.78548677884623</v>
      </c>
      <c r="O25" s="107">
        <f t="shared" si="1"/>
        <v>750</v>
      </c>
    </row>
    <row r="26" spans="1:15" ht="52.15" customHeight="1" thickBot="1">
      <c r="B26" s="321" t="s">
        <v>73</v>
      </c>
      <c r="C26" s="322"/>
      <c r="D26" s="97"/>
      <c r="E26" s="98"/>
      <c r="F26" s="98"/>
      <c r="G26" s="52">
        <f t="shared" ref="G26" si="2">SUM(D26*188,E26*$N$75,F26*$N$94)</f>
        <v>0</v>
      </c>
      <c r="H26" s="188" t="s">
        <v>165</v>
      </c>
      <c r="I26" s="274" t="s">
        <v>71</v>
      </c>
      <c r="J26" s="275"/>
      <c r="K26" s="179">
        <v>0.5</v>
      </c>
      <c r="L26" s="179">
        <v>3.5</v>
      </c>
      <c r="M26" s="198"/>
      <c r="N26" s="46">
        <f t="shared" si="0"/>
        <v>283.61929086538464</v>
      </c>
      <c r="O26" s="107">
        <f t="shared" si="1"/>
        <v>390</v>
      </c>
    </row>
    <row r="27" spans="1:15" ht="39.75" customHeight="1" thickBot="1">
      <c r="B27" s="168" t="s">
        <v>159</v>
      </c>
      <c r="C27" s="172" t="str">
        <f>IF(COUNTIF(H27, "Department XXX"),Data!B1," ")</f>
        <v xml:space="preserve"> </v>
      </c>
      <c r="D27" s="93"/>
      <c r="E27" s="94"/>
      <c r="F27" s="94"/>
      <c r="G27" s="171" t="str">
        <f>IF(COUNTIF(H27,"Department XXX"),Data!C1," ")</f>
        <v xml:space="preserve"> </v>
      </c>
      <c r="H27" s="173"/>
      <c r="I27" s="274" t="s">
        <v>72</v>
      </c>
      <c r="J27" s="275"/>
      <c r="K27" s="99"/>
      <c r="L27" s="99"/>
      <c r="M27" s="103"/>
      <c r="N27" s="46">
        <f t="shared" si="0"/>
        <v>0</v>
      </c>
      <c r="O27" s="107">
        <f t="shared" si="1"/>
        <v>0</v>
      </c>
    </row>
    <row r="28" spans="1:15" ht="18" customHeight="1">
      <c r="B28" s="415" t="s">
        <v>25</v>
      </c>
      <c r="C28" s="416"/>
      <c r="D28" s="17"/>
      <c r="E28" s="8"/>
      <c r="G28" s="54">
        <f>SUM(G21:G27)</f>
        <v>3664.2750961538468</v>
      </c>
      <c r="I28" s="297" t="s">
        <v>54</v>
      </c>
      <c r="J28" s="298"/>
      <c r="K28" s="181">
        <v>1</v>
      </c>
      <c r="L28" s="182">
        <v>5.3</v>
      </c>
      <c r="M28" s="197"/>
      <c r="N28" s="46">
        <f t="shared" si="0"/>
        <v>477.32349759615386</v>
      </c>
      <c r="O28" s="107">
        <f t="shared" si="1"/>
        <v>650</v>
      </c>
    </row>
    <row r="29" spans="1:15" ht="16.5" customHeight="1" thickBot="1">
      <c r="B29" s="417" t="s">
        <v>24</v>
      </c>
      <c r="C29" s="418"/>
      <c r="D29" s="2"/>
      <c r="E29" s="8"/>
      <c r="G29" s="106">
        <f>ROUND(G28*(1+$O$4), -1)</f>
        <v>4980</v>
      </c>
      <c r="I29" s="351" t="s">
        <v>55</v>
      </c>
      <c r="J29" s="352"/>
      <c r="K29" s="181">
        <v>0.16500000000000001</v>
      </c>
      <c r="L29" s="182">
        <v>0.5</v>
      </c>
      <c r="M29" s="197"/>
      <c r="N29" s="46">
        <f t="shared" si="0"/>
        <v>58.950612980769236</v>
      </c>
      <c r="O29" s="107">
        <f t="shared" si="1"/>
        <v>80</v>
      </c>
    </row>
    <row r="30" spans="1:15" ht="15.75" customHeight="1">
      <c r="I30" s="13"/>
      <c r="J30" s="13"/>
    </row>
    <row r="31" spans="1:15" ht="15.75" customHeight="1" thickBot="1">
      <c r="B31" s="17" t="s">
        <v>89</v>
      </c>
      <c r="C31" s="115"/>
      <c r="D31" s="2"/>
      <c r="E31" s="8"/>
      <c r="G31" s="116"/>
      <c r="I31" s="17" t="s">
        <v>89</v>
      </c>
      <c r="J31" s="114"/>
      <c r="K31" s="117"/>
      <c r="L31" s="117"/>
      <c r="M31" s="118"/>
      <c r="N31" s="119"/>
    </row>
    <row r="32" spans="1:15" ht="15.75" customHeight="1">
      <c r="B32" s="387"/>
      <c r="C32" s="388"/>
      <c r="D32" s="388"/>
      <c r="E32" s="388"/>
      <c r="F32" s="388"/>
      <c r="G32" s="389"/>
      <c r="I32" s="387"/>
      <c r="J32" s="388"/>
      <c r="K32" s="388"/>
      <c r="L32" s="388"/>
      <c r="M32" s="388"/>
      <c r="N32" s="389"/>
    </row>
    <row r="33" spans="1:15" ht="15.75" customHeight="1">
      <c r="B33" s="390"/>
      <c r="C33" s="391"/>
      <c r="D33" s="391"/>
      <c r="E33" s="391"/>
      <c r="F33" s="391"/>
      <c r="G33" s="392"/>
      <c r="I33" s="390"/>
      <c r="J33" s="391"/>
      <c r="K33" s="391"/>
      <c r="L33" s="391"/>
      <c r="M33" s="391"/>
      <c r="N33" s="392"/>
    </row>
    <row r="34" spans="1:15" ht="15.75" customHeight="1">
      <c r="B34" s="390"/>
      <c r="C34" s="391"/>
      <c r="D34" s="391"/>
      <c r="E34" s="391"/>
      <c r="F34" s="391"/>
      <c r="G34" s="392"/>
      <c r="I34" s="390"/>
      <c r="J34" s="391"/>
      <c r="K34" s="391"/>
      <c r="L34" s="391"/>
      <c r="M34" s="391"/>
      <c r="N34" s="392"/>
    </row>
    <row r="35" spans="1:15" ht="15.75" customHeight="1" thickBot="1">
      <c r="B35" s="393"/>
      <c r="C35" s="394"/>
      <c r="D35" s="394"/>
      <c r="E35" s="394"/>
      <c r="F35" s="394"/>
      <c r="G35" s="395"/>
      <c r="I35" s="393"/>
      <c r="J35" s="394"/>
      <c r="K35" s="394"/>
      <c r="L35" s="394"/>
      <c r="M35" s="394"/>
      <c r="N35" s="395"/>
    </row>
    <row r="36" spans="1:15" ht="15.75" customHeight="1" thickBot="1">
      <c r="I36" s="13"/>
      <c r="J36" s="13"/>
    </row>
    <row r="37" spans="1:15" ht="24" customHeight="1" thickTop="1" thickBot="1">
      <c r="B37" s="331" t="s">
        <v>80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1"/>
    </row>
    <row r="38" spans="1:15" ht="17.25" customHeight="1" thickTop="1"/>
    <row r="39" spans="1:15" ht="18" customHeight="1">
      <c r="A39" s="11" t="s">
        <v>101</v>
      </c>
      <c r="B39" s="6"/>
      <c r="C39" s="6"/>
      <c r="D39" s="6"/>
      <c r="E39" s="16"/>
      <c r="F39" s="17"/>
      <c r="G39" s="4"/>
      <c r="H39" s="4"/>
    </row>
    <row r="40" spans="1:15" ht="13" thickBot="1">
      <c r="A40" s="8"/>
      <c r="B40" s="2"/>
      <c r="C40" s="2"/>
      <c r="D40" s="2"/>
      <c r="E40" s="2"/>
      <c r="F40" s="2"/>
      <c r="J40" s="2" t="s">
        <v>89</v>
      </c>
    </row>
    <row r="41" spans="1:15" ht="13" thickBot="1">
      <c r="B41" s="323" t="s">
        <v>85</v>
      </c>
      <c r="C41" s="324"/>
      <c r="D41" s="324"/>
      <c r="E41" s="325"/>
      <c r="J41" s="353"/>
      <c r="K41" s="354"/>
      <c r="L41" s="354"/>
      <c r="M41" s="354"/>
      <c r="N41" s="354"/>
      <c r="O41" s="355"/>
    </row>
    <row r="42" spans="1:15">
      <c r="B42" s="1" t="s">
        <v>4</v>
      </c>
      <c r="D42" s="108">
        <v>1</v>
      </c>
      <c r="E42" s="78"/>
      <c r="F42" s="14" t="s">
        <v>132</v>
      </c>
      <c r="J42" s="356"/>
      <c r="K42" s="357"/>
      <c r="L42" s="357"/>
      <c r="M42" s="357"/>
      <c r="N42" s="357"/>
      <c r="O42" s="358"/>
    </row>
    <row r="43" spans="1:15" ht="25.5" customHeight="1">
      <c r="B43" s="1" t="s">
        <v>5</v>
      </c>
      <c r="D43" s="182">
        <v>0.5</v>
      </c>
      <c r="E43" s="137" t="s">
        <v>142</v>
      </c>
      <c r="F43" s="273" t="s">
        <v>64</v>
      </c>
      <c r="G43" s="273"/>
      <c r="H43" s="273"/>
      <c r="J43" s="356"/>
      <c r="K43" s="357"/>
      <c r="L43" s="357"/>
      <c r="M43" s="357"/>
      <c r="N43" s="357"/>
      <c r="O43" s="358"/>
    </row>
    <row r="44" spans="1:15" ht="24.75" customHeight="1">
      <c r="B44" s="316" t="s">
        <v>6</v>
      </c>
      <c r="C44" s="316"/>
      <c r="D44" s="18"/>
      <c r="E44" s="80">
        <f>SUM(D42*D43)</f>
        <v>0.5</v>
      </c>
      <c r="F44" s="272"/>
      <c r="G44" s="273"/>
      <c r="H44" s="273"/>
      <c r="J44" s="356"/>
      <c r="K44" s="357"/>
      <c r="L44" s="357"/>
      <c r="M44" s="357"/>
      <c r="N44" s="357"/>
      <c r="O44" s="358"/>
    </row>
    <row r="45" spans="1:15" ht="13" thickBot="1">
      <c r="B45" s="1" t="s">
        <v>7</v>
      </c>
      <c r="D45" s="18"/>
      <c r="E45" s="79"/>
      <c r="F45" s="9"/>
      <c r="J45" s="359"/>
      <c r="K45" s="360"/>
      <c r="L45" s="360"/>
      <c r="M45" s="360"/>
      <c r="N45" s="360"/>
      <c r="O45" s="361"/>
    </row>
    <row r="46" spans="1:15" ht="31.15" customHeight="1" thickBot="1">
      <c r="B46" s="1" t="s">
        <v>8</v>
      </c>
      <c r="D46" s="182">
        <v>0.25</v>
      </c>
      <c r="E46" s="137" t="s">
        <v>143</v>
      </c>
      <c r="J46" s="294" t="s">
        <v>31</v>
      </c>
      <c r="K46" s="295"/>
      <c r="L46" s="296"/>
    </row>
    <row r="47" spans="1:15" ht="27" customHeight="1" thickBot="1">
      <c r="B47" s="1" t="s">
        <v>45</v>
      </c>
      <c r="D47" s="89"/>
      <c r="E47" s="78"/>
      <c r="F47" s="271" t="s">
        <v>28</v>
      </c>
      <c r="G47" s="271"/>
      <c r="H47" s="271"/>
      <c r="I47" s="15"/>
      <c r="J47" s="60" t="s">
        <v>195</v>
      </c>
      <c r="K47" s="61" t="s">
        <v>16</v>
      </c>
      <c r="L47" s="62" t="s">
        <v>17</v>
      </c>
    </row>
    <row r="48" spans="1:15" ht="25">
      <c r="B48" s="1" t="s">
        <v>36</v>
      </c>
      <c r="D48" s="89"/>
      <c r="E48" s="78"/>
      <c r="F48" s="14" t="s">
        <v>27</v>
      </c>
      <c r="J48" s="263" t="s">
        <v>196</v>
      </c>
      <c r="K48" s="264">
        <v>0.26900000000000002</v>
      </c>
      <c r="L48" s="265">
        <v>0.29599999999999999</v>
      </c>
      <c r="M48" s="29"/>
      <c r="N48" s="29"/>
      <c r="O48" s="29"/>
    </row>
    <row r="49" spans="1:15" ht="25">
      <c r="B49" s="1" t="s">
        <v>44</v>
      </c>
      <c r="D49" s="89"/>
      <c r="E49" s="78"/>
      <c r="F49" s="14" t="s">
        <v>27</v>
      </c>
      <c r="J49" s="258" t="s">
        <v>197</v>
      </c>
      <c r="K49" s="37">
        <v>0.18</v>
      </c>
      <c r="L49" s="57">
        <v>0.193</v>
      </c>
      <c r="M49" s="12"/>
      <c r="N49" s="12"/>
      <c r="O49" s="12"/>
    </row>
    <row r="50" spans="1:15" ht="13" thickBot="1">
      <c r="B50" s="316" t="s">
        <v>86</v>
      </c>
      <c r="C50" s="316"/>
      <c r="D50" s="18"/>
      <c r="E50" s="81">
        <f>SUM(E44,D46:D49)</f>
        <v>0.75</v>
      </c>
      <c r="I50" s="12"/>
      <c r="J50" s="258" t="s">
        <v>172</v>
      </c>
      <c r="K50" s="37">
        <v>0.36499999999999999</v>
      </c>
      <c r="L50" s="57">
        <v>0.39700000000000002</v>
      </c>
      <c r="M50" s="12"/>
    </row>
    <row r="51" spans="1:15" ht="13" thickBot="1">
      <c r="B51" s="323" t="s">
        <v>130</v>
      </c>
      <c r="C51" s="324"/>
      <c r="D51" s="324"/>
      <c r="E51" s="325"/>
      <c r="I51" s="4"/>
      <c r="J51" s="168" t="s">
        <v>19</v>
      </c>
      <c r="K51" s="58">
        <v>0.10100000000000001</v>
      </c>
      <c r="L51" s="59">
        <v>0.10100000000000001</v>
      </c>
    </row>
    <row r="52" spans="1:15">
      <c r="B52" s="1" t="s">
        <v>87</v>
      </c>
      <c r="D52" s="108">
        <v>1</v>
      </c>
      <c r="E52" s="79"/>
      <c r="F52" s="14" t="s">
        <v>135</v>
      </c>
      <c r="J52" s="7"/>
      <c r="K52" s="259"/>
      <c r="L52" s="259"/>
    </row>
    <row r="53" spans="1:15" ht="13" thickBot="1">
      <c r="B53" s="1" t="s">
        <v>5</v>
      </c>
      <c r="D53" s="89"/>
      <c r="E53" s="79"/>
      <c r="F53" s="14" t="s">
        <v>146</v>
      </c>
      <c r="J53" s="30" t="s">
        <v>98</v>
      </c>
      <c r="K53" s="112" t="s">
        <v>90</v>
      </c>
      <c r="M53" s="112" t="s">
        <v>111</v>
      </c>
    </row>
    <row r="54" spans="1:15" ht="13" thickBot="1">
      <c r="B54" s="316" t="s">
        <v>6</v>
      </c>
      <c r="C54" s="316"/>
      <c r="D54" s="18"/>
      <c r="E54" s="80">
        <f>SUM(D52*D53)</f>
        <v>0</v>
      </c>
      <c r="I54" s="15"/>
      <c r="J54" s="185">
        <v>327000</v>
      </c>
      <c r="K54" s="110"/>
      <c r="L54" s="14" t="s">
        <v>91</v>
      </c>
      <c r="M54" s="110"/>
      <c r="N54" s="14" t="s">
        <v>91</v>
      </c>
    </row>
    <row r="55" spans="1:15" ht="25.5" thickBot="1">
      <c r="B55" s="1" t="s">
        <v>88</v>
      </c>
      <c r="D55" s="109">
        <v>27.4</v>
      </c>
      <c r="E55" s="82">
        <f>D55</f>
        <v>27.4</v>
      </c>
      <c r="J55" s="19" t="s">
        <v>92</v>
      </c>
      <c r="K55" s="19" t="s">
        <v>12</v>
      </c>
      <c r="L55" s="19" t="s">
        <v>13</v>
      </c>
      <c r="M55" s="19" t="s">
        <v>0</v>
      </c>
      <c r="N55" s="19" t="s">
        <v>14</v>
      </c>
      <c r="O55" s="19" t="s">
        <v>57</v>
      </c>
    </row>
    <row r="56" spans="1:15" ht="13" thickBot="1">
      <c r="B56" s="316" t="s">
        <v>131</v>
      </c>
      <c r="C56" s="316"/>
      <c r="D56" s="83"/>
      <c r="E56" s="80">
        <f>SUM(E54,D55)</f>
        <v>27.4</v>
      </c>
      <c r="J56" s="42">
        <f>K54/2080</f>
        <v>0</v>
      </c>
      <c r="K56" s="24">
        <f>O6</f>
        <v>0.05</v>
      </c>
      <c r="L56" s="42">
        <f>+J56*(K56+1)</f>
        <v>0</v>
      </c>
      <c r="M56" s="42">
        <f>+L56*L49</f>
        <v>0</v>
      </c>
      <c r="N56" s="42">
        <f>+M56+L56</f>
        <v>0</v>
      </c>
      <c r="O56" s="42">
        <f>+N56*E50</f>
        <v>0</v>
      </c>
    </row>
    <row r="57" spans="1:15" ht="18" customHeight="1" thickBot="1">
      <c r="A57" s="20" t="s">
        <v>15</v>
      </c>
      <c r="B57" s="21"/>
      <c r="C57" s="21"/>
      <c r="D57" s="22"/>
      <c r="F57" s="84">
        <f>SUM(E50,E56)</f>
        <v>28.15</v>
      </c>
      <c r="J57" s="42">
        <f>M54/2080</f>
        <v>0</v>
      </c>
      <c r="K57" s="24">
        <f>O6</f>
        <v>0.05</v>
      </c>
      <c r="L57" s="42">
        <f>+J57*(K57+1)</f>
        <v>0</v>
      </c>
      <c r="M57" s="42">
        <f>+L57*L49</f>
        <v>0</v>
      </c>
      <c r="N57" s="42">
        <f>+M57+L57</f>
        <v>0</v>
      </c>
      <c r="O57" s="42">
        <f>+N57*E56</f>
        <v>0</v>
      </c>
    </row>
    <row r="58" spans="1:15" ht="18" customHeight="1">
      <c r="A58" s="11" t="s">
        <v>99</v>
      </c>
      <c r="B58" s="6"/>
      <c r="C58" s="6"/>
      <c r="D58" s="6"/>
      <c r="E58" s="6"/>
      <c r="F58" s="16"/>
      <c r="G58" s="70"/>
      <c r="H58" s="4"/>
    </row>
    <row r="59" spans="1:15" ht="16.5" customHeight="1" thickBot="1">
      <c r="A59" s="8"/>
      <c r="B59" s="2"/>
      <c r="C59" s="2"/>
      <c r="D59" s="2"/>
      <c r="E59" s="2"/>
      <c r="F59" s="2"/>
      <c r="J59" s="2" t="s">
        <v>89</v>
      </c>
    </row>
    <row r="60" spans="1:15">
      <c r="B60" s="1" t="s">
        <v>26</v>
      </c>
      <c r="D60" s="23"/>
      <c r="E60" s="79"/>
      <c r="J60" s="353"/>
      <c r="K60" s="354"/>
      <c r="L60" s="354"/>
      <c r="M60" s="354"/>
      <c r="N60" s="354"/>
      <c r="O60" s="355"/>
    </row>
    <row r="61" spans="1:15" ht="13.5" customHeight="1">
      <c r="B61" s="1" t="s">
        <v>4</v>
      </c>
      <c r="D61" s="89">
        <v>1</v>
      </c>
      <c r="E61" s="79"/>
      <c r="F61" s="14" t="s">
        <v>132</v>
      </c>
      <c r="J61" s="356"/>
      <c r="K61" s="357"/>
      <c r="L61" s="357"/>
      <c r="M61" s="357"/>
      <c r="N61" s="357"/>
      <c r="O61" s="358"/>
    </row>
    <row r="62" spans="1:15" ht="27.75" customHeight="1">
      <c r="B62" s="1" t="s">
        <v>5</v>
      </c>
      <c r="D62" s="182">
        <v>2</v>
      </c>
      <c r="E62" s="137" t="s">
        <v>144</v>
      </c>
      <c r="F62" s="273" t="s">
        <v>93</v>
      </c>
      <c r="G62" s="273"/>
      <c r="H62" s="273"/>
      <c r="J62" s="356"/>
      <c r="K62" s="357"/>
      <c r="L62" s="357"/>
      <c r="M62" s="357"/>
      <c r="N62" s="357"/>
      <c r="O62" s="358"/>
    </row>
    <row r="63" spans="1:15" ht="26.25" customHeight="1">
      <c r="B63" s="316" t="s">
        <v>6</v>
      </c>
      <c r="C63" s="316"/>
      <c r="D63" s="18"/>
      <c r="E63" s="80">
        <f>SUM(D61*D62)</f>
        <v>2</v>
      </c>
      <c r="F63" s="273"/>
      <c r="G63" s="273"/>
      <c r="H63" s="273"/>
      <c r="J63" s="356"/>
      <c r="K63" s="357"/>
      <c r="L63" s="357"/>
      <c r="M63" s="357"/>
      <c r="N63" s="357"/>
      <c r="O63" s="358"/>
    </row>
    <row r="64" spans="1:15" ht="13" thickBot="1">
      <c r="B64" s="1" t="s">
        <v>7</v>
      </c>
      <c r="D64" s="18"/>
      <c r="E64" s="79"/>
      <c r="F64" s="273"/>
      <c r="G64" s="273"/>
      <c r="H64" s="273"/>
      <c r="J64" s="359"/>
      <c r="K64" s="360"/>
      <c r="L64" s="360"/>
      <c r="M64" s="360"/>
      <c r="N64" s="360"/>
      <c r="O64" s="361"/>
    </row>
    <row r="65" spans="1:15" ht="25.5" thickBot="1">
      <c r="B65" s="1" t="s">
        <v>8</v>
      </c>
      <c r="D65" s="182">
        <v>1</v>
      </c>
      <c r="E65" s="137" t="s">
        <v>145</v>
      </c>
      <c r="F65" s="85"/>
      <c r="J65" s="294" t="s">
        <v>31</v>
      </c>
      <c r="K65" s="295"/>
      <c r="L65" s="296"/>
    </row>
    <row r="66" spans="1:15" ht="30.75" customHeight="1" thickBot="1">
      <c r="B66" s="1" t="s">
        <v>9</v>
      </c>
      <c r="D66" s="89"/>
      <c r="E66" s="79"/>
      <c r="F66" s="271" t="s">
        <v>28</v>
      </c>
      <c r="G66" s="271"/>
      <c r="H66" s="271"/>
      <c r="I66" s="4"/>
      <c r="J66" s="60" t="s">
        <v>195</v>
      </c>
      <c r="K66" s="61" t="s">
        <v>16</v>
      </c>
      <c r="L66" s="62" t="s">
        <v>17</v>
      </c>
      <c r="M66"/>
    </row>
    <row r="67" spans="1:15" ht="25">
      <c r="B67" s="1" t="s">
        <v>36</v>
      </c>
      <c r="D67" s="89"/>
      <c r="E67" s="79"/>
      <c r="F67" s="14" t="s">
        <v>27</v>
      </c>
      <c r="J67" s="263" t="s">
        <v>196</v>
      </c>
      <c r="K67" s="264">
        <v>0.26900000000000002</v>
      </c>
      <c r="L67" s="265">
        <v>0.29599999999999999</v>
      </c>
    </row>
    <row r="68" spans="1:15" ht="25">
      <c r="B68" s="1" t="s">
        <v>44</v>
      </c>
      <c r="D68" s="89"/>
      <c r="E68" s="79"/>
      <c r="F68" s="14" t="s">
        <v>27</v>
      </c>
      <c r="J68" s="258" t="s">
        <v>197</v>
      </c>
      <c r="K68" s="37">
        <v>0.18</v>
      </c>
      <c r="L68" s="57">
        <v>0.193</v>
      </c>
    </row>
    <row r="69" spans="1:15">
      <c r="B69" s="316" t="s">
        <v>10</v>
      </c>
      <c r="C69" s="316"/>
      <c r="D69" s="18"/>
      <c r="E69" s="80">
        <f>SUM(D65:D68)</f>
        <v>1</v>
      </c>
      <c r="J69" s="258" t="s">
        <v>172</v>
      </c>
      <c r="K69" s="37">
        <v>0.36499999999999999</v>
      </c>
      <c r="L69" s="57">
        <v>0.39700000000000002</v>
      </c>
    </row>
    <row r="70" spans="1:15" ht="13" thickBot="1">
      <c r="B70" s="1" t="s">
        <v>11</v>
      </c>
      <c r="D70" s="18"/>
      <c r="E70" s="86"/>
      <c r="J70" s="168" t="s">
        <v>19</v>
      </c>
      <c r="K70" s="58">
        <v>0.10100000000000001</v>
      </c>
      <c r="L70" s="59">
        <v>0.10100000000000001</v>
      </c>
    </row>
    <row r="71" spans="1:15">
      <c r="B71" s="1" t="s">
        <v>37</v>
      </c>
      <c r="D71" s="89"/>
      <c r="E71" s="79"/>
      <c r="J71" s="7"/>
      <c r="K71" s="259"/>
      <c r="L71" s="259"/>
    </row>
    <row r="72" spans="1:15" ht="13" thickBot="1">
      <c r="B72" s="1" t="s">
        <v>38</v>
      </c>
      <c r="D72" s="89"/>
      <c r="E72" s="79"/>
      <c r="H72" s="31"/>
      <c r="J72" s="14" t="s">
        <v>100</v>
      </c>
    </row>
    <row r="73" spans="1:15" ht="13" thickBot="1">
      <c r="B73" s="316" t="s">
        <v>3</v>
      </c>
      <c r="C73" s="316"/>
      <c r="D73" s="18"/>
      <c r="E73" s="80">
        <f>SUM(D71*D72)</f>
        <v>0</v>
      </c>
      <c r="I73" s="15"/>
      <c r="J73" s="186">
        <v>75000</v>
      </c>
    </row>
    <row r="74" spans="1:15" ht="25.5" thickBot="1">
      <c r="B74" s="2" t="s">
        <v>1</v>
      </c>
      <c r="C74" s="89"/>
      <c r="D74" s="121"/>
      <c r="E74" s="87">
        <f>D74</f>
        <v>0</v>
      </c>
      <c r="J74" s="19" t="s">
        <v>77</v>
      </c>
      <c r="K74" s="19" t="s">
        <v>12</v>
      </c>
      <c r="L74" s="19" t="s">
        <v>13</v>
      </c>
      <c r="M74" s="19" t="s">
        <v>0</v>
      </c>
      <c r="N74" s="19" t="s">
        <v>14</v>
      </c>
      <c r="O74" s="19" t="s">
        <v>57</v>
      </c>
    </row>
    <row r="75" spans="1:15" ht="13" thickBot="1">
      <c r="A75" s="20" t="s">
        <v>15</v>
      </c>
      <c r="B75" s="21"/>
      <c r="C75" s="133"/>
      <c r="D75" s="22"/>
      <c r="F75" s="84">
        <f>SUM(E63:E74)</f>
        <v>3</v>
      </c>
      <c r="G75" s="14"/>
      <c r="J75" s="42">
        <f>J73/2080</f>
        <v>36.057692307692307</v>
      </c>
      <c r="K75" s="24">
        <f>O6</f>
        <v>0.05</v>
      </c>
      <c r="L75" s="42">
        <f>+J75*(K75+1)</f>
        <v>37.860576923076927</v>
      </c>
      <c r="M75" s="42">
        <f>+L75*L69</f>
        <v>15.03064903846154</v>
      </c>
      <c r="N75" s="42">
        <f>+M75+L75</f>
        <v>52.891225961538467</v>
      </c>
      <c r="O75" s="42">
        <f>+N75*F75</f>
        <v>158.67367788461542</v>
      </c>
    </row>
    <row r="76" spans="1:15" ht="18" customHeight="1">
      <c r="H76" s="3"/>
    </row>
    <row r="77" spans="1:15" ht="18" customHeight="1">
      <c r="A77" s="11" t="s">
        <v>107</v>
      </c>
      <c r="B77" s="11"/>
      <c r="C77" s="11"/>
      <c r="D77" s="11"/>
      <c r="E77" s="11"/>
      <c r="F77" s="11"/>
      <c r="G77" s="11"/>
      <c r="H77" s="88"/>
      <c r="I77" s="88"/>
      <c r="J77" s="88"/>
    </row>
    <row r="78" spans="1:15" ht="18" customHeight="1" thickBot="1">
      <c r="A78" s="2"/>
      <c r="B78" s="2"/>
      <c r="C78" s="2"/>
      <c r="J78" s="2" t="s">
        <v>89</v>
      </c>
    </row>
    <row r="79" spans="1:15" ht="18" customHeight="1">
      <c r="B79" s="1" t="s">
        <v>26</v>
      </c>
      <c r="D79" s="23"/>
      <c r="E79" s="79"/>
      <c r="J79" s="353"/>
      <c r="K79" s="354"/>
      <c r="L79" s="354"/>
      <c r="M79" s="354"/>
      <c r="N79" s="354"/>
      <c r="O79" s="355"/>
    </row>
    <row r="80" spans="1:15" ht="18" customHeight="1">
      <c r="B80" s="1" t="s">
        <v>4</v>
      </c>
      <c r="D80" s="89">
        <v>1</v>
      </c>
      <c r="E80" s="79"/>
      <c r="F80" s="14" t="s">
        <v>132</v>
      </c>
      <c r="J80" s="356"/>
      <c r="K80" s="357"/>
      <c r="L80" s="357"/>
      <c r="M80" s="357"/>
      <c r="N80" s="357"/>
      <c r="O80" s="358"/>
    </row>
    <row r="81" spans="1:15" ht="28.9" customHeight="1">
      <c r="B81" s="1" t="s">
        <v>5</v>
      </c>
      <c r="D81" s="182">
        <v>0.5</v>
      </c>
      <c r="E81" s="137" t="s">
        <v>142</v>
      </c>
      <c r="F81" s="273" t="s">
        <v>94</v>
      </c>
      <c r="G81" s="273"/>
      <c r="H81" s="273"/>
      <c r="J81" s="356"/>
      <c r="K81" s="357"/>
      <c r="L81" s="357"/>
      <c r="M81" s="357"/>
      <c r="N81" s="357"/>
      <c r="O81" s="358"/>
    </row>
    <row r="82" spans="1:15" ht="26.25" customHeight="1">
      <c r="B82" s="316" t="s">
        <v>6</v>
      </c>
      <c r="C82" s="316"/>
      <c r="D82" s="18"/>
      <c r="E82" s="82">
        <f>SUM(D80*D81)</f>
        <v>0.5</v>
      </c>
      <c r="F82" s="272"/>
      <c r="G82" s="273"/>
      <c r="H82" s="273"/>
      <c r="J82" s="356"/>
      <c r="K82" s="357"/>
      <c r="L82" s="357"/>
      <c r="M82" s="357"/>
      <c r="N82" s="357"/>
      <c r="O82" s="358"/>
    </row>
    <row r="83" spans="1:15" ht="13" thickBot="1">
      <c r="B83" s="1" t="s">
        <v>7</v>
      </c>
      <c r="D83" s="18"/>
      <c r="E83" s="79"/>
      <c r="F83" s="9"/>
      <c r="J83" s="359"/>
      <c r="K83" s="360"/>
      <c r="L83" s="360"/>
      <c r="M83" s="360"/>
      <c r="N83" s="360"/>
      <c r="O83" s="361"/>
    </row>
    <row r="84" spans="1:15" ht="13.5" customHeight="1" thickBot="1">
      <c r="B84" s="1" t="s">
        <v>8</v>
      </c>
      <c r="D84" s="89"/>
      <c r="E84" s="79"/>
      <c r="J84" s="294" t="s">
        <v>31</v>
      </c>
      <c r="K84" s="295"/>
      <c r="L84" s="296"/>
    </row>
    <row r="85" spans="1:15" ht="23.25" customHeight="1" thickBot="1">
      <c r="B85" s="1" t="s">
        <v>9</v>
      </c>
      <c r="D85" s="89"/>
      <c r="E85" s="79"/>
      <c r="F85" s="271" t="s">
        <v>28</v>
      </c>
      <c r="G85" s="271"/>
      <c r="H85" s="271"/>
      <c r="J85" s="60" t="s">
        <v>195</v>
      </c>
      <c r="K85" s="61" t="s">
        <v>16</v>
      </c>
      <c r="L85" s="62" t="s">
        <v>17</v>
      </c>
    </row>
    <row r="86" spans="1:15" ht="27" customHeight="1">
      <c r="B86" s="1" t="s">
        <v>36</v>
      </c>
      <c r="D86" s="89"/>
      <c r="E86" s="79"/>
      <c r="F86" s="14" t="s">
        <v>27</v>
      </c>
      <c r="J86" s="263" t="s">
        <v>196</v>
      </c>
      <c r="K86" s="264">
        <v>0.26900000000000002</v>
      </c>
      <c r="L86" s="265">
        <v>0.29599999999999999</v>
      </c>
      <c r="M86" s="17"/>
    </row>
    <row r="87" spans="1:15" ht="28.5" customHeight="1">
      <c r="B87" s="1" t="s">
        <v>44</v>
      </c>
      <c r="D87" s="89"/>
      <c r="E87" s="79"/>
      <c r="F87" s="14" t="s">
        <v>27</v>
      </c>
      <c r="J87" s="258" t="s">
        <v>197</v>
      </c>
      <c r="K87" s="37">
        <v>0.18</v>
      </c>
      <c r="L87" s="57">
        <v>0.193</v>
      </c>
    </row>
    <row r="88" spans="1:15">
      <c r="B88" s="316" t="s">
        <v>10</v>
      </c>
      <c r="C88" s="316"/>
      <c r="D88" s="18"/>
      <c r="E88" s="82">
        <f>SUM(D84:D87)</f>
        <v>0</v>
      </c>
      <c r="J88" s="258" t="s">
        <v>172</v>
      </c>
      <c r="K88" s="37">
        <v>0.36499999999999999</v>
      </c>
      <c r="L88" s="57">
        <v>0.39700000000000002</v>
      </c>
    </row>
    <row r="89" spans="1:15" ht="13" thickBot="1">
      <c r="B89" s="1" t="s">
        <v>11</v>
      </c>
      <c r="D89" s="18"/>
      <c r="E89" s="86"/>
      <c r="J89" s="168" t="s">
        <v>19</v>
      </c>
      <c r="K89" s="58">
        <v>0.10100000000000001</v>
      </c>
      <c r="L89" s="59">
        <v>0.10100000000000001</v>
      </c>
    </row>
    <row r="90" spans="1:15" ht="15">
      <c r="B90" s="1" t="s">
        <v>37</v>
      </c>
      <c r="D90" s="89">
        <v>27.9</v>
      </c>
      <c r="E90" s="79"/>
      <c r="I90" s="28"/>
      <c r="J90" s="7"/>
      <c r="K90" s="259"/>
      <c r="L90" s="259"/>
      <c r="M90" s="28"/>
    </row>
    <row r="91" spans="1:15" ht="13" thickBot="1">
      <c r="B91" s="1" t="s">
        <v>38</v>
      </c>
      <c r="D91" s="89"/>
      <c r="E91" s="79"/>
      <c r="G91" s="14"/>
      <c r="H91" s="30"/>
      <c r="J91" s="14" t="s">
        <v>113</v>
      </c>
    </row>
    <row r="92" spans="1:15" ht="13" thickBot="1">
      <c r="B92" s="316" t="s">
        <v>3</v>
      </c>
      <c r="C92" s="316"/>
      <c r="D92" s="18"/>
      <c r="E92" s="82">
        <f>SUM(D90*D91)</f>
        <v>0</v>
      </c>
      <c r="I92" s="15"/>
      <c r="J92" s="186">
        <v>53000</v>
      </c>
    </row>
    <row r="93" spans="1:15" ht="25.5" thickBot="1">
      <c r="B93" s="2" t="s">
        <v>1</v>
      </c>
      <c r="C93" s="89"/>
      <c r="D93" s="109"/>
      <c r="E93" s="87">
        <f>D93</f>
        <v>0</v>
      </c>
      <c r="J93" s="19" t="s">
        <v>78</v>
      </c>
      <c r="K93" s="19" t="s">
        <v>12</v>
      </c>
      <c r="L93" s="19" t="s">
        <v>13</v>
      </c>
      <c r="M93" s="19" t="s">
        <v>0</v>
      </c>
      <c r="N93" s="19" t="s">
        <v>14</v>
      </c>
      <c r="O93" s="19" t="s">
        <v>57</v>
      </c>
    </row>
    <row r="94" spans="1:15" ht="13" thickBot="1">
      <c r="A94" s="20" t="s">
        <v>15</v>
      </c>
      <c r="B94" s="21"/>
      <c r="C94" s="21"/>
      <c r="D94" s="22"/>
      <c r="F94" s="84">
        <f>SUM(E82:E93)</f>
        <v>0.5</v>
      </c>
      <c r="J94" s="42">
        <f>J92/2080</f>
        <v>25.48076923076923</v>
      </c>
      <c r="K94" s="24">
        <f>O6</f>
        <v>0.05</v>
      </c>
      <c r="L94" s="42">
        <f>+J94*(K94+1)</f>
        <v>26.754807692307693</v>
      </c>
      <c r="M94" s="42">
        <f>+L94*L88</f>
        <v>10.621658653846154</v>
      </c>
      <c r="N94" s="42">
        <f>+M94+L94</f>
        <v>37.376466346153848</v>
      </c>
      <c r="O94" s="42">
        <f>+N94*F94</f>
        <v>18.688233173076924</v>
      </c>
    </row>
    <row r="95" spans="1:15" ht="18" customHeight="1" thickBot="1">
      <c r="A95" s="2"/>
      <c r="B95" s="2"/>
      <c r="C95" s="2"/>
      <c r="I95" s="38"/>
      <c r="J95" s="38"/>
      <c r="K95" s="362" t="s">
        <v>83</v>
      </c>
      <c r="L95" s="362"/>
      <c r="M95" s="71"/>
      <c r="N95" s="386" t="s">
        <v>84</v>
      </c>
      <c r="O95" s="386"/>
    </row>
    <row r="96" spans="1:15" ht="18" customHeight="1" thickBot="1">
      <c r="A96" s="291" t="s">
        <v>81</v>
      </c>
      <c r="B96" s="292"/>
      <c r="C96" s="292"/>
      <c r="D96" s="292"/>
      <c r="E96" s="293"/>
      <c r="I96" s="28"/>
      <c r="J96" s="28"/>
      <c r="K96" s="72">
        <f>F57</f>
        <v>28.15</v>
      </c>
      <c r="L96" s="73">
        <f>SUM(O56:O57)</f>
        <v>0</v>
      </c>
      <c r="M96" s="74"/>
      <c r="N96" s="75">
        <f>SUM(F75,F94)</f>
        <v>3.5</v>
      </c>
      <c r="O96" s="76">
        <f>SUM(O75,O94)</f>
        <v>177.36191105769234</v>
      </c>
    </row>
    <row r="97" spans="1:15" ht="18" customHeight="1" thickBot="1">
      <c r="A97" s="43"/>
      <c r="B97" s="4"/>
      <c r="C97" s="4"/>
      <c r="D97" s="4"/>
      <c r="I97" s="39"/>
      <c r="J97" s="39"/>
      <c r="K97" s="362" t="s">
        <v>83</v>
      </c>
      <c r="L97" s="362"/>
      <c r="M97" s="71"/>
      <c r="N97" s="386" t="s">
        <v>84</v>
      </c>
      <c r="O97" s="386"/>
    </row>
    <row r="98" spans="1:15" ht="18" customHeight="1" thickBot="1">
      <c r="A98" s="291" t="s">
        <v>82</v>
      </c>
      <c r="B98" s="292"/>
      <c r="C98" s="292"/>
      <c r="D98" s="292"/>
      <c r="E98" s="293"/>
      <c r="I98" s="40"/>
      <c r="J98" s="40"/>
      <c r="K98" s="72">
        <f>K96/D42</f>
        <v>28.15</v>
      </c>
      <c r="L98" s="77">
        <f>L96/D42</f>
        <v>0</v>
      </c>
      <c r="M98" s="74"/>
      <c r="N98" s="75">
        <f>N96/D61</f>
        <v>3.5</v>
      </c>
      <c r="O98" s="76">
        <f>O96/D61</f>
        <v>177.36191105769234</v>
      </c>
    </row>
    <row r="99" spans="1:15" ht="18" customHeight="1">
      <c r="A99" s="2"/>
      <c r="B99" s="2"/>
      <c r="C99" s="2"/>
      <c r="I99" s="33"/>
      <c r="J99" s="33"/>
    </row>
    <row r="100" spans="1:15" ht="17" customHeight="1">
      <c r="A100" s="405" t="s">
        <v>32</v>
      </c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</row>
    <row r="101" spans="1:15" ht="17" customHeight="1" thickBot="1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7" customHeight="1" thickBot="1">
      <c r="A102" s="207"/>
      <c r="B102" s="207"/>
      <c r="C102" s="207"/>
      <c r="D102" s="207"/>
      <c r="E102" s="207"/>
      <c r="F102" s="372" t="s">
        <v>178</v>
      </c>
      <c r="G102" s="373"/>
      <c r="H102" s="373"/>
      <c r="I102" s="373"/>
      <c r="J102" s="374"/>
      <c r="K102" s="207"/>
      <c r="L102" s="207"/>
      <c r="M102" s="207"/>
      <c r="N102" s="207"/>
      <c r="O102" s="207"/>
    </row>
    <row r="103" spans="1:15" ht="17" customHeight="1" thickBot="1">
      <c r="A103" s="207"/>
      <c r="B103" s="207"/>
      <c r="C103" s="207"/>
      <c r="D103" s="207"/>
      <c r="E103" s="207"/>
      <c r="F103" s="216"/>
      <c r="G103" s="221"/>
      <c r="H103" s="222"/>
      <c r="I103" s="222"/>
      <c r="J103" s="217"/>
      <c r="K103" s="207"/>
      <c r="L103" s="207"/>
      <c r="M103" s="207"/>
      <c r="N103" s="207"/>
      <c r="O103" s="207"/>
    </row>
    <row r="104" spans="1:15" ht="17" customHeight="1" thickBot="1">
      <c r="A104" s="207"/>
      <c r="B104" s="207"/>
      <c r="C104" s="207"/>
      <c r="D104" s="207"/>
      <c r="E104" s="207"/>
      <c r="F104" s="375" t="s">
        <v>179</v>
      </c>
      <c r="G104" s="376"/>
      <c r="H104" s="219">
        <f>O10</f>
        <v>0</v>
      </c>
      <c r="I104" s="223" t="s">
        <v>180</v>
      </c>
      <c r="J104" s="218">
        <f>H7</f>
        <v>1</v>
      </c>
      <c r="K104" s="207"/>
      <c r="L104" s="207"/>
      <c r="M104" s="207"/>
      <c r="N104" s="207"/>
      <c r="O104" s="207"/>
    </row>
    <row r="105" spans="1:15" ht="17" customHeight="1" thickBot="1">
      <c r="A105" s="207"/>
      <c r="B105" s="207"/>
      <c r="C105" s="207"/>
      <c r="D105" s="207"/>
      <c r="E105" s="207"/>
      <c r="F105" s="224"/>
      <c r="G105" s="215"/>
      <c r="H105" s="215"/>
      <c r="I105" s="215"/>
      <c r="J105" s="225"/>
      <c r="K105" s="207"/>
      <c r="L105" s="207"/>
      <c r="M105" s="207"/>
      <c r="N105" s="207"/>
      <c r="O105" s="207"/>
    </row>
    <row r="106" spans="1:15" ht="17" customHeight="1">
      <c r="A106" s="207"/>
      <c r="B106" s="207"/>
      <c r="C106" s="207"/>
      <c r="D106" s="207"/>
      <c r="E106" s="207"/>
      <c r="F106" s="377" t="s">
        <v>181</v>
      </c>
      <c r="G106" s="378"/>
      <c r="H106" s="215"/>
      <c r="I106" s="215"/>
      <c r="J106" s="241" t="e">
        <f>(E50*H7)/((O9/12)*O10)</f>
        <v>#DIV/0!</v>
      </c>
      <c r="K106" s="207"/>
      <c r="L106" s="207"/>
      <c r="M106" s="207"/>
      <c r="N106" s="207"/>
      <c r="O106" s="207"/>
    </row>
    <row r="107" spans="1:15" ht="17" customHeight="1">
      <c r="A107" s="207"/>
      <c r="B107" s="207"/>
      <c r="C107" s="207"/>
      <c r="D107" s="207"/>
      <c r="E107" s="207"/>
      <c r="F107" s="379" t="s">
        <v>182</v>
      </c>
      <c r="G107" s="380"/>
      <c r="H107" s="215"/>
      <c r="I107" s="215"/>
      <c r="J107" s="242" t="e">
        <f>(E56*H7)/((O9/12)*O10)</f>
        <v>#DIV/0!</v>
      </c>
      <c r="K107" s="207"/>
      <c r="L107" s="207"/>
      <c r="M107" s="207"/>
      <c r="N107" s="207"/>
      <c r="O107" s="207"/>
    </row>
    <row r="108" spans="1:15" ht="17" customHeight="1">
      <c r="A108" s="207"/>
      <c r="B108" s="207"/>
      <c r="C108" s="207"/>
      <c r="D108" s="207"/>
      <c r="E108" s="207"/>
      <c r="F108" s="379" t="s">
        <v>183</v>
      </c>
      <c r="G108" s="380"/>
      <c r="H108" s="215"/>
      <c r="I108" s="215"/>
      <c r="J108" s="242" t="e">
        <f>(F75*H7)/((O9/12)*O10)</f>
        <v>#DIV/0!</v>
      </c>
      <c r="K108" s="207"/>
      <c r="L108" s="207"/>
      <c r="M108" s="207"/>
      <c r="N108" s="207"/>
      <c r="O108" s="207"/>
    </row>
    <row r="109" spans="1:15" ht="17" customHeight="1" thickBot="1">
      <c r="A109" s="207"/>
      <c r="B109" s="207"/>
      <c r="C109" s="207"/>
      <c r="D109" s="207"/>
      <c r="E109" s="207"/>
      <c r="F109" s="381" t="s">
        <v>184</v>
      </c>
      <c r="G109" s="382"/>
      <c r="H109" s="226"/>
      <c r="I109" s="226"/>
      <c r="J109" s="243" t="e">
        <f>(F94*H7)/((O9/12)*O10)</f>
        <v>#DIV/0!</v>
      </c>
      <c r="K109" s="207"/>
      <c r="L109" s="207"/>
      <c r="M109" s="207"/>
      <c r="N109" s="207"/>
      <c r="O109" s="207"/>
    </row>
    <row r="110" spans="1:15" ht="15.75" customHeight="1" thickBot="1"/>
    <row r="111" spans="1:15" ht="23.25" customHeight="1" thickTop="1" thickBot="1">
      <c r="B111" s="331" t="s">
        <v>79</v>
      </c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1"/>
    </row>
    <row r="112" spans="1:15" ht="15.75" customHeight="1" thickTop="1" thickBot="1"/>
    <row r="113" spans="2:15" ht="17.25" customHeight="1" thickBot="1">
      <c r="B113" s="288" t="s">
        <v>114</v>
      </c>
      <c r="C113" s="289"/>
      <c r="D113" s="289"/>
      <c r="E113" s="290"/>
      <c r="F113" s="41"/>
      <c r="G113" s="288" t="s">
        <v>115</v>
      </c>
      <c r="H113" s="289"/>
      <c r="I113" s="289"/>
      <c r="J113" s="290"/>
      <c r="K113" s="40"/>
      <c r="L113" s="288" t="s">
        <v>116</v>
      </c>
      <c r="M113" s="289"/>
      <c r="N113" s="289"/>
      <c r="O113" s="290"/>
    </row>
    <row r="114" spans="2:15" ht="15.75" customHeight="1" thickBot="1">
      <c r="L114" s="112" t="s">
        <v>129</v>
      </c>
    </row>
    <row r="115" spans="2:15" ht="27.75" customHeight="1" thickBot="1">
      <c r="B115" s="399" t="s">
        <v>51</v>
      </c>
      <c r="C115" s="400"/>
      <c r="D115" s="63" t="s">
        <v>50</v>
      </c>
      <c r="E115" s="64" t="s">
        <v>2</v>
      </c>
      <c r="G115" s="65" t="s">
        <v>51</v>
      </c>
      <c r="H115" s="66"/>
      <c r="I115" s="67"/>
      <c r="J115" s="64" t="s">
        <v>50</v>
      </c>
      <c r="L115" s="65" t="s">
        <v>51</v>
      </c>
      <c r="M115" s="67"/>
      <c r="N115" s="63" t="s">
        <v>50</v>
      </c>
      <c r="O115" s="64" t="s">
        <v>2</v>
      </c>
    </row>
    <row r="116" spans="2:15" ht="15" customHeight="1">
      <c r="B116" s="401" t="s">
        <v>39</v>
      </c>
      <c r="C116" s="402"/>
      <c r="D116" s="68">
        <v>1400</v>
      </c>
      <c r="E116" s="69">
        <f>ROUND(D116*(1+$O$4), -1)</f>
        <v>1900</v>
      </c>
      <c r="G116" s="312" t="s">
        <v>199</v>
      </c>
      <c r="H116" s="313"/>
      <c r="I116" s="314"/>
      <c r="J116" s="208">
        <v>3500</v>
      </c>
      <c r="L116" s="363"/>
      <c r="M116" s="364"/>
      <c r="N116" s="90"/>
      <c r="O116" s="132">
        <f>ROUND(N116*(1+$O$4),-1)</f>
        <v>0</v>
      </c>
    </row>
    <row r="117" spans="2:15" ht="15" customHeight="1">
      <c r="B117" s="342" t="s">
        <v>60</v>
      </c>
      <c r="C117" s="343"/>
      <c r="D117" s="44">
        <v>200</v>
      </c>
      <c r="E117" s="69">
        <f t="shared" ref="E117:E129" si="3">ROUND(D117*(1+$O$4), -1)</f>
        <v>270</v>
      </c>
      <c r="G117" s="319" t="s">
        <v>200</v>
      </c>
      <c r="H117" s="347"/>
      <c r="I117" s="320"/>
      <c r="J117" s="209">
        <v>750</v>
      </c>
      <c r="L117" s="101"/>
      <c r="M117" s="102"/>
      <c r="N117" s="98"/>
      <c r="O117" s="132">
        <f t="shared" ref="O117:O129" si="4">ROUND(N117*(1+$O$4),-1)</f>
        <v>0</v>
      </c>
    </row>
    <row r="118" spans="2:15" ht="15.75" customHeight="1">
      <c r="B118" s="342" t="s">
        <v>35</v>
      </c>
      <c r="C118" s="343"/>
      <c r="D118" s="113">
        <v>1100</v>
      </c>
      <c r="E118" s="69">
        <f t="shared" si="3"/>
        <v>1500</v>
      </c>
      <c r="G118" s="319" t="s">
        <v>201</v>
      </c>
      <c r="H118" s="347"/>
      <c r="I118" s="320"/>
      <c r="J118" s="209">
        <v>250</v>
      </c>
      <c r="L118" s="269"/>
      <c r="M118" s="270"/>
      <c r="N118" s="98"/>
      <c r="O118" s="132">
        <f t="shared" si="4"/>
        <v>0</v>
      </c>
    </row>
    <row r="119" spans="2:15" ht="15.75" customHeight="1">
      <c r="B119" s="319" t="s">
        <v>207</v>
      </c>
      <c r="C119" s="320"/>
      <c r="D119" s="113">
        <v>800</v>
      </c>
      <c r="E119" s="69">
        <f t="shared" si="3"/>
        <v>1090</v>
      </c>
      <c r="G119" s="253" t="s">
        <v>173</v>
      </c>
      <c r="H119" s="254"/>
      <c r="I119" s="255"/>
      <c r="J119" s="209">
        <v>3000</v>
      </c>
      <c r="L119" s="101"/>
      <c r="M119" s="102"/>
      <c r="N119" s="98"/>
      <c r="O119" s="132">
        <f t="shared" si="4"/>
        <v>0</v>
      </c>
    </row>
    <row r="120" spans="2:15" ht="15.75" customHeight="1">
      <c r="B120" s="319" t="s">
        <v>175</v>
      </c>
      <c r="C120" s="320"/>
      <c r="D120" s="113">
        <v>1250</v>
      </c>
      <c r="E120" s="69">
        <f t="shared" si="3"/>
        <v>1700</v>
      </c>
      <c r="G120" s="253" t="s">
        <v>202</v>
      </c>
      <c r="H120" s="254"/>
      <c r="I120" s="255"/>
      <c r="J120" s="209">
        <v>1300</v>
      </c>
      <c r="L120" s="101"/>
      <c r="M120" s="102"/>
      <c r="N120" s="98"/>
      <c r="O120" s="132">
        <f t="shared" si="4"/>
        <v>0</v>
      </c>
    </row>
    <row r="121" spans="2:15" ht="15.75" customHeight="1">
      <c r="B121" s="340" t="s">
        <v>33</v>
      </c>
      <c r="C121" s="341"/>
      <c r="D121" s="44">
        <v>2000</v>
      </c>
      <c r="E121" s="69">
        <f t="shared" si="3"/>
        <v>2720</v>
      </c>
      <c r="G121" s="396" t="s">
        <v>203</v>
      </c>
      <c r="H121" s="397"/>
      <c r="I121" s="398"/>
      <c r="J121" s="209">
        <v>1800</v>
      </c>
      <c r="L121" s="269"/>
      <c r="M121" s="270"/>
      <c r="N121" s="98"/>
      <c r="O121" s="132">
        <f t="shared" si="4"/>
        <v>0</v>
      </c>
    </row>
    <row r="122" spans="2:15" ht="15.75" customHeight="1">
      <c r="B122" s="338" t="s">
        <v>40</v>
      </c>
      <c r="C122" s="339"/>
      <c r="D122" s="45">
        <v>700</v>
      </c>
      <c r="E122" s="69">
        <f t="shared" si="3"/>
        <v>950</v>
      </c>
      <c r="G122" s="253" t="s">
        <v>204</v>
      </c>
      <c r="H122" s="254"/>
      <c r="I122" s="255"/>
      <c r="J122" s="209">
        <v>550</v>
      </c>
      <c r="L122" s="269"/>
      <c r="M122" s="270"/>
      <c r="N122" s="98"/>
      <c r="O122" s="132">
        <f t="shared" si="4"/>
        <v>0</v>
      </c>
    </row>
    <row r="123" spans="2:15" ht="15.75" customHeight="1">
      <c r="B123" s="340" t="s">
        <v>41</v>
      </c>
      <c r="C123" s="341"/>
      <c r="D123" s="44">
        <v>500</v>
      </c>
      <c r="E123" s="69">
        <f t="shared" si="3"/>
        <v>680</v>
      </c>
      <c r="G123" s="253" t="s">
        <v>205</v>
      </c>
      <c r="H123" s="254"/>
      <c r="I123" s="255"/>
      <c r="J123" s="209">
        <v>250</v>
      </c>
      <c r="L123" s="269"/>
      <c r="M123" s="270"/>
      <c r="N123" s="98"/>
      <c r="O123" s="132">
        <f t="shared" si="4"/>
        <v>0</v>
      </c>
    </row>
    <row r="124" spans="2:15" ht="15.75" customHeight="1">
      <c r="B124" s="338" t="s">
        <v>34</v>
      </c>
      <c r="C124" s="339"/>
      <c r="D124" s="44">
        <v>2000</v>
      </c>
      <c r="E124" s="69">
        <f t="shared" si="3"/>
        <v>2720</v>
      </c>
      <c r="G124" s="319" t="s">
        <v>160</v>
      </c>
      <c r="H124" s="347"/>
      <c r="I124" s="320"/>
      <c r="J124" s="210">
        <v>1500</v>
      </c>
      <c r="L124" s="269"/>
      <c r="M124" s="270"/>
      <c r="N124" s="98"/>
      <c r="O124" s="132">
        <f t="shared" si="4"/>
        <v>0</v>
      </c>
    </row>
    <row r="125" spans="2:15" ht="15.75" customHeight="1">
      <c r="B125" s="338" t="s">
        <v>42</v>
      </c>
      <c r="C125" s="339"/>
      <c r="D125" s="44">
        <v>300</v>
      </c>
      <c r="E125" s="69">
        <f t="shared" si="3"/>
        <v>410</v>
      </c>
      <c r="G125" s="383" t="s">
        <v>206</v>
      </c>
      <c r="H125" s="384"/>
      <c r="I125" s="385"/>
      <c r="J125" s="209">
        <v>1200</v>
      </c>
      <c r="L125" s="269"/>
      <c r="M125" s="270"/>
      <c r="N125" s="98"/>
      <c r="O125" s="132">
        <f t="shared" si="4"/>
        <v>0</v>
      </c>
    </row>
    <row r="126" spans="2:15" ht="15.75" customHeight="1" thickBot="1">
      <c r="B126" s="340" t="s">
        <v>43</v>
      </c>
      <c r="C126" s="341"/>
      <c r="D126" s="44">
        <v>400</v>
      </c>
      <c r="E126" s="69">
        <f t="shared" si="3"/>
        <v>540</v>
      </c>
      <c r="G126" s="348" t="s">
        <v>174</v>
      </c>
      <c r="H126" s="349"/>
      <c r="I126" s="350"/>
      <c r="J126" s="256">
        <v>700</v>
      </c>
      <c r="L126" s="269"/>
      <c r="M126" s="270"/>
      <c r="N126" s="98"/>
      <c r="O126" s="132">
        <f t="shared" si="4"/>
        <v>0</v>
      </c>
    </row>
    <row r="127" spans="2:15" ht="15.5" customHeight="1">
      <c r="B127" s="342" t="s">
        <v>46</v>
      </c>
      <c r="C127" s="343"/>
      <c r="D127" s="44">
        <v>1729</v>
      </c>
      <c r="E127" s="69">
        <f t="shared" si="3"/>
        <v>2350</v>
      </c>
      <c r="L127" s="269"/>
      <c r="M127" s="270"/>
      <c r="N127" s="98"/>
      <c r="O127" s="132">
        <f t="shared" si="4"/>
        <v>0</v>
      </c>
    </row>
    <row r="128" spans="2:15" ht="15.75" customHeight="1">
      <c r="B128" s="342" t="s">
        <v>47</v>
      </c>
      <c r="C128" s="343"/>
      <c r="D128" s="44">
        <v>4043</v>
      </c>
      <c r="E128" s="69">
        <f t="shared" si="3"/>
        <v>5500</v>
      </c>
      <c r="G128" s="370"/>
      <c r="H128" s="370"/>
      <c r="I128" s="370"/>
      <c r="J128" s="257"/>
      <c r="L128" s="269"/>
      <c r="M128" s="270"/>
      <c r="N128" s="98"/>
      <c r="O128" s="132">
        <f t="shared" si="4"/>
        <v>0</v>
      </c>
    </row>
    <row r="129" spans="2:15" ht="15.75" customHeight="1" thickBot="1">
      <c r="B129" s="342" t="s">
        <v>48</v>
      </c>
      <c r="C129" s="343"/>
      <c r="D129" s="44">
        <v>7612.5</v>
      </c>
      <c r="E129" s="69">
        <f t="shared" si="3"/>
        <v>10350</v>
      </c>
      <c r="L129" s="269"/>
      <c r="M129" s="270"/>
      <c r="N129" s="98"/>
      <c r="O129" s="132">
        <f t="shared" si="4"/>
        <v>0</v>
      </c>
    </row>
    <row r="130" spans="2:15" ht="15.75" customHeight="1" thickBot="1">
      <c r="B130" s="336" t="s">
        <v>49</v>
      </c>
      <c r="C130" s="337"/>
      <c r="D130" s="48">
        <v>0.31</v>
      </c>
      <c r="E130" s="166">
        <f>(D130*(1+$O$4))</f>
        <v>0.42159999999999997</v>
      </c>
      <c r="L130" s="344" t="s">
        <v>103</v>
      </c>
      <c r="M130" s="345"/>
      <c r="N130" s="345"/>
      <c r="O130" s="346"/>
    </row>
    <row r="131" spans="2:15" ht="15.75" customHeight="1"/>
    <row r="132" spans="2:15" ht="15.75" customHeight="1"/>
    <row r="133" spans="2:15" ht="15.75" customHeight="1"/>
    <row r="134" spans="2:15" ht="15" customHeight="1"/>
    <row r="135" spans="2:15" ht="15.75" customHeight="1"/>
    <row r="136" spans="2:15" ht="15.75" customHeight="1"/>
    <row r="137" spans="2:15" ht="15.75" customHeight="1"/>
  </sheetData>
  <sheetProtection sheet="1" selectLockedCells="1"/>
  <mergeCells count="117">
    <mergeCell ref="B1:O1"/>
    <mergeCell ref="E3:G3"/>
    <mergeCell ref="E5:G5"/>
    <mergeCell ref="E6:G6"/>
    <mergeCell ref="E7:G7"/>
    <mergeCell ref="N95:O95"/>
    <mergeCell ref="K97:L97"/>
    <mergeCell ref="N97:O97"/>
    <mergeCell ref="J60:O64"/>
    <mergeCell ref="B63:C63"/>
    <mergeCell ref="B44:C44"/>
    <mergeCell ref="F44:H44"/>
    <mergeCell ref="F47:H47"/>
    <mergeCell ref="B50:C50"/>
    <mergeCell ref="B54:C54"/>
    <mergeCell ref="A96:E96"/>
    <mergeCell ref="F62:H64"/>
    <mergeCell ref="B32:G35"/>
    <mergeCell ref="I32:N35"/>
    <mergeCell ref="K95:L95"/>
    <mergeCell ref="I27:J27"/>
    <mergeCell ref="B28:C28"/>
    <mergeCell ref="B29:C29"/>
    <mergeCell ref="J79:O83"/>
    <mergeCell ref="L116:M116"/>
    <mergeCell ref="B117:C117"/>
    <mergeCell ref="G117:I117"/>
    <mergeCell ref="B124:C124"/>
    <mergeCell ref="G124:I124"/>
    <mergeCell ref="L124:M124"/>
    <mergeCell ref="B118:C118"/>
    <mergeCell ref="G118:I118"/>
    <mergeCell ref="L118:M118"/>
    <mergeCell ref="B121:C121"/>
    <mergeCell ref="G121:I121"/>
    <mergeCell ref="L121:M121"/>
    <mergeCell ref="B122:C122"/>
    <mergeCell ref="L122:M122"/>
    <mergeCell ref="B123:C123"/>
    <mergeCell ref="B120:C120"/>
    <mergeCell ref="B119:C119"/>
    <mergeCell ref="B130:C130"/>
    <mergeCell ref="B127:C127"/>
    <mergeCell ref="L127:M127"/>
    <mergeCell ref="B128:C128"/>
    <mergeCell ref="L128:M128"/>
    <mergeCell ref="B129:C129"/>
    <mergeCell ref="L129:M129"/>
    <mergeCell ref="L130:O130"/>
    <mergeCell ref="B125:C125"/>
    <mergeCell ref="G125:I125"/>
    <mergeCell ref="L125:M125"/>
    <mergeCell ref="B126:C126"/>
    <mergeCell ref="G126:I126"/>
    <mergeCell ref="L126:M126"/>
    <mergeCell ref="B51:E51"/>
    <mergeCell ref="B56:C56"/>
    <mergeCell ref="J41:O45"/>
    <mergeCell ref="J46:L46"/>
    <mergeCell ref="J65:L65"/>
    <mergeCell ref="J84:L84"/>
    <mergeCell ref="L123:M123"/>
    <mergeCell ref="A100:O100"/>
    <mergeCell ref="B111:O111"/>
    <mergeCell ref="B113:E113"/>
    <mergeCell ref="G113:J113"/>
    <mergeCell ref="L113:O113"/>
    <mergeCell ref="B115:C115"/>
    <mergeCell ref="A98:E98"/>
    <mergeCell ref="B92:C92"/>
    <mergeCell ref="F66:H66"/>
    <mergeCell ref="B69:C69"/>
    <mergeCell ref="B73:C73"/>
    <mergeCell ref="F81:H81"/>
    <mergeCell ref="B82:C82"/>
    <mergeCell ref="F82:H82"/>
    <mergeCell ref="F85:H85"/>
    <mergeCell ref="B116:C116"/>
    <mergeCell ref="G116:I116"/>
    <mergeCell ref="B23:C23"/>
    <mergeCell ref="B26:C26"/>
    <mergeCell ref="I18:O18"/>
    <mergeCell ref="H21:H24"/>
    <mergeCell ref="J6:K7"/>
    <mergeCell ref="M9:N9"/>
    <mergeCell ref="F43:H43"/>
    <mergeCell ref="I28:J28"/>
    <mergeCell ref="I29:J29"/>
    <mergeCell ref="B41:E41"/>
    <mergeCell ref="M10:N10"/>
    <mergeCell ref="L7:M7"/>
    <mergeCell ref="I8:I11"/>
    <mergeCell ref="B37:O37"/>
    <mergeCell ref="L2:M2"/>
    <mergeCell ref="J4:K5"/>
    <mergeCell ref="G128:I128"/>
    <mergeCell ref="F102:J102"/>
    <mergeCell ref="F104:G104"/>
    <mergeCell ref="F106:G106"/>
    <mergeCell ref="F107:G107"/>
    <mergeCell ref="F108:G108"/>
    <mergeCell ref="F109:G109"/>
    <mergeCell ref="B14:O14"/>
    <mergeCell ref="E4:G4"/>
    <mergeCell ref="I26:J26"/>
    <mergeCell ref="B16:O16"/>
    <mergeCell ref="B18:G18"/>
    <mergeCell ref="I20:J20"/>
    <mergeCell ref="I21:J21"/>
    <mergeCell ref="I22:J22"/>
    <mergeCell ref="I23:J23"/>
    <mergeCell ref="B24:C24"/>
    <mergeCell ref="I24:J24"/>
    <mergeCell ref="B25:C25"/>
    <mergeCell ref="I25:J25"/>
    <mergeCell ref="B88:C88"/>
    <mergeCell ref="B21:C21"/>
  </mergeCells>
  <pageMargins left="0.25" right="0.25" top="0.75" bottom="0.75" header="0.3" footer="0.3"/>
  <pageSetup scale="46" orientation="portrait" r:id="rId1"/>
  <rowBreaks count="1" manualBreakCount="1">
    <brk id="75" max="14" man="1"/>
  </rowBreaks>
  <extLst>
    <ext xmlns:x14="http://schemas.microsoft.com/office/spreadsheetml/2009/9/main" uri="{CCE6A557-97BC-4b89-ADB6-D9C93CAAB3DF}">
      <x14:dataValidations xmlns:xm="http://schemas.microsoft.com/office/excel/2006/main" xWindow="784" yWindow="614" count="1">
        <x14:dataValidation type="list" showInputMessage="1" showErrorMessage="1" promptTitle="Department-Specific Fee" prompt="Pick department from the list if applicable." xr:uid="{00000000-0002-0000-0200-000000000000}">
          <x14:formula1>
            <xm:f>Data!$A$1:$A$2</xm:f>
          </x14:formula1>
          <xm:sqref>H27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workbookViewId="0">
      <selection activeCell="E6" sqref="E6"/>
    </sheetView>
  </sheetViews>
  <sheetFormatPr defaultRowHeight="12.5"/>
  <cols>
    <col min="1" max="1" width="14.1796875" customWidth="1"/>
  </cols>
  <sheetData>
    <row r="1" spans="1:3">
      <c r="A1" s="169" t="s">
        <v>167</v>
      </c>
      <c r="B1" t="s">
        <v>168</v>
      </c>
      <c r="C1" s="167">
        <v>0</v>
      </c>
    </row>
    <row r="2" spans="1:3">
      <c r="A2" s="170"/>
    </row>
    <row r="3" spans="1:3">
      <c r="A3" s="1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Tier I</vt:lpstr>
      <vt:lpstr>Tier II</vt:lpstr>
      <vt:lpstr>Tier III</vt:lpstr>
      <vt:lpstr>Data</vt:lpstr>
      <vt:lpstr>'Tier I'!Print_Area</vt:lpstr>
      <vt:lpstr>'Tier II'!Print_Area</vt:lpstr>
      <vt:lpstr>'Tier III'!Print_Area</vt:lpstr>
    </vt:vector>
  </TitlesOfParts>
  <Company>University of Miami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Cancer Center</dc:creator>
  <cp:lastModifiedBy>Vikhlyantseva, Tatyana</cp:lastModifiedBy>
  <cp:lastPrinted>2017-08-30T22:05:25Z</cp:lastPrinted>
  <dcterms:created xsi:type="dcterms:W3CDTF">2000-02-25T16:05:01Z</dcterms:created>
  <dcterms:modified xsi:type="dcterms:W3CDTF">2023-03-30T14:55:14Z</dcterms:modified>
</cp:coreProperties>
</file>